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255" windowHeight="10530" tabRatio="719" activeTab="0"/>
  </bookViews>
  <sheets>
    <sheet name="LV" sheetId="1" r:id="rId1"/>
    <sheet name="LV Climate" sheetId="2" r:id="rId2"/>
    <sheet name="LV Snow" sheetId="3" r:id="rId3"/>
    <sheet name="LV Precip" sheetId="4" r:id="rId4"/>
    <sheet name="Paoha Is." sheetId="5" r:id="rId5"/>
    <sheet name="Simis" sheetId="6" r:id="rId6"/>
    <sheet name="Bodie" sheetId="7" r:id="rId7"/>
    <sheet name="Cain" sheetId="8" r:id="rId8"/>
    <sheet name="Ellery" sheetId="9" r:id="rId9"/>
    <sheet name="Gem" sheetId="10" r:id="rId10"/>
    <sheet name="Gem Precip" sheetId="11" r:id="rId11"/>
    <sheet name="Cain-Gem Precip" sheetId="12" r:id="rId12"/>
    <sheet name="Cain-Ellery Precip" sheetId="13" r:id="rId13"/>
    <sheet name="PDO" sheetId="14" r:id="rId14"/>
    <sheet name="Cain-Gem PDO" sheetId="15" r:id="rId15"/>
    <sheet name="Cain-Gem PDO (2)" sheetId="16" r:id="rId16"/>
    <sheet name="Cain-Gem PDO (3)" sheetId="17" r:id="rId17"/>
    <sheet name="Cain-Gem PDO (4)" sheetId="18" r:id="rId18"/>
    <sheet name="Cain-Gem PDO scatter" sheetId="19" r:id="rId19"/>
    <sheet name="Cain-Gem PDO scatter (2)" sheetId="20" r:id="rId20"/>
    <sheet name="Cain-Gem PDO scatter (3)" sheetId="21" r:id="rId21"/>
    <sheet name="Cain-Gem PDO scatter (4)" sheetId="22" r:id="rId22"/>
  </sheets>
  <definedNames/>
  <calcPr fullCalcOnLoad="1"/>
</workbook>
</file>

<file path=xl/sharedStrings.xml><?xml version="1.0" encoding="utf-8"?>
<sst xmlns="http://schemas.openxmlformats.org/spreadsheetml/2006/main" count="735" uniqueCount="219">
  <si>
    <t>--</t>
  </si>
  <si>
    <t>r</t>
  </si>
  <si>
    <t>e</t>
  </si>
  <si>
    <t>Gem Storage</t>
  </si>
  <si>
    <t>Wat Yr</t>
  </si>
  <si>
    <t>RO Yr</t>
  </si>
  <si>
    <t>max</t>
  </si>
  <si>
    <t>min</t>
  </si>
  <si>
    <t>zeros</t>
  </si>
  <si>
    <t>1925-1985</t>
  </si>
  <si>
    <t>median</t>
  </si>
  <si>
    <t>of 1925-1985</t>
  </si>
  <si>
    <t>1926-1935</t>
  </si>
  <si>
    <t>1936-1945</t>
  </si>
  <si>
    <t>1946-1955</t>
  </si>
  <si>
    <t>1956-1965</t>
  </si>
  <si>
    <t>10-yr average</t>
  </si>
  <si>
    <t>Calendar YR</t>
  </si>
  <si>
    <t>Cain - Gem</t>
  </si>
  <si>
    <t>winter</t>
  </si>
  <si>
    <t>summer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</si>
  <si>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</si>
  <si>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</si>
  <si>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</si>
  <si>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</si>
  <si>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</si>
  <si>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</si>
  <si>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</si>
  <si>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</si>
  <si>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</si>
  <si>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</si>
  <si>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</si>
  <si>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annual</t>
  </si>
  <si>
    <t>july</t>
  </si>
  <si>
    <t>Average</t>
  </si>
  <si>
    <t>Median</t>
  </si>
  <si>
    <t>Min</t>
  </si>
  <si>
    <t>Max</t>
  </si>
  <si>
    <t>Zero Precip</t>
  </si>
  <si>
    <t>Snowfall (in)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</si>
  <si>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</si>
  <si>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</si>
  <si>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</si>
  <si>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</si>
  <si>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</si>
  <si>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</si>
  <si>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</si>
  <si>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</si>
  <si>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</si>
  <si>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</si>
  <si>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Paoha Island Precipitation</t>
  </si>
  <si>
    <t>Calendar Year</t>
  </si>
  <si>
    <t>mm</t>
  </si>
  <si>
    <t>in</t>
  </si>
  <si>
    <t>%</t>
  </si>
  <si>
    <t>t</t>
  </si>
  <si>
    <t>7.3+</t>
  </si>
  <si>
    <t>Zero Snow</t>
  </si>
  <si>
    <t>Annual</t>
  </si>
  <si>
    <t>Dec-Mar</t>
  </si>
  <si>
    <t>Apr-Jun</t>
  </si>
  <si>
    <t>Precipitation</t>
  </si>
  <si>
    <t>Oct-Nov</t>
  </si>
  <si>
    <t>Simis Precipitation</t>
  </si>
  <si>
    <t>missing:</t>
  </si>
  <si>
    <t>Mar-May</t>
  </si>
  <si>
    <t>late June-late Aug</t>
  </si>
  <si>
    <t>Jan-Feb</t>
  </si>
  <si>
    <t>Feb, Apr, Dec</t>
  </si>
  <si>
    <t>Jan-Mar</t>
  </si>
  <si>
    <t>late dec</t>
  </si>
  <si>
    <t>missing</t>
  </si>
  <si>
    <t>August</t>
  </si>
  <si>
    <t>prior to Oct</t>
  </si>
  <si>
    <t>all</t>
  </si>
  <si>
    <t>Mar &amp; Dec</t>
  </si>
  <si>
    <t>Jan-May</t>
  </si>
  <si>
    <t>May-Dec</t>
  </si>
  <si>
    <t>discontinued</t>
  </si>
  <si>
    <t>Water Year</t>
  </si>
  <si>
    <t>CY</t>
  </si>
  <si>
    <t>WY</t>
  </si>
  <si>
    <t>Jan-Sep</t>
  </si>
  <si>
    <t>Dec-May</t>
  </si>
  <si>
    <t>Feb &amp; Apr</t>
  </si>
  <si>
    <t>Dec-Feb</t>
  </si>
  <si>
    <t>late Jun-late Aug</t>
  </si>
  <si>
    <t>May-Sep</t>
  </si>
  <si>
    <t>T</t>
  </si>
  <si>
    <t>months with more than 5 days missing removed, below avereage years with a wintertime month missing removed (except Dec. 98 with about .4" at Cain and LV</t>
  </si>
  <si>
    <t xml:space="preserve">MEAN  </t>
  </si>
  <si>
    <t>of the 14.93 mean found in Vorster, 1985</t>
  </si>
  <si>
    <t xml:space="preserve">  </t>
  </si>
  <si>
    <t xml:space="preserve">S.D. </t>
  </si>
  <si>
    <t>1965-1985</t>
  </si>
  <si>
    <t>(78-81 missing)</t>
  </si>
  <si>
    <t xml:space="preserve">SKEW </t>
  </si>
  <si>
    <t>1966-1975</t>
  </si>
  <si>
    <t xml:space="preserve">MAX </t>
  </si>
  <si>
    <t>1976-1985</t>
  </si>
  <si>
    <t xml:space="preserve">MIN </t>
  </si>
  <si>
    <t>1986-1995</t>
  </si>
  <si>
    <t xml:space="preserve">NO YRS </t>
  </si>
  <si>
    <t>1996-2005</t>
  </si>
  <si>
    <t>(04 missing)</t>
  </si>
  <si>
    <t xml:space="preserve">YEAR(S)  </t>
  </si>
  <si>
    <t xml:space="preserve"> JAN  </t>
  </si>
  <si>
    <t xml:space="preserve"> FEB  </t>
  </si>
  <si>
    <t xml:space="preserve"> MAR  </t>
  </si>
  <si>
    <t xml:space="preserve"> APR  </t>
  </si>
  <si>
    <t xml:space="preserve"> MAY  </t>
  </si>
  <si>
    <t xml:space="preserve"> JUN  </t>
  </si>
  <si>
    <t xml:space="preserve"> JUL  </t>
  </si>
  <si>
    <t xml:space="preserve"> AUG  </t>
  </si>
  <si>
    <t xml:space="preserve"> SEP  </t>
  </si>
  <si>
    <t xml:space="preserve"> OCT  </t>
  </si>
  <si>
    <t xml:space="preserve"> NOV  </t>
  </si>
  <si>
    <t xml:space="preserve"> DEC  </t>
  </si>
  <si>
    <t>Calendar Yr</t>
  </si>
  <si>
    <t>Water Yr</t>
  </si>
  <si>
    <t>Runoff Yr</t>
  </si>
  <si>
    <t>RY % of avg</t>
  </si>
  <si>
    <t>Cain Ranch Precipitation</t>
  </si>
  <si>
    <t>Bodie Precipitation from http://www.wrcc.dri.edu/cgi-bin/cliMAIN.pl?cabodi+nca</t>
  </si>
  <si>
    <t>Jul</t>
  </si>
  <si>
    <t>Aug</t>
  </si>
  <si>
    <t>Cal Yr</t>
  </si>
  <si>
    <t>W Yr</t>
  </si>
  <si>
    <t>R Yr</t>
  </si>
  <si>
    <t>mean</t>
  </si>
  <si>
    <t>Simis percentage of Bodie</t>
  </si>
  <si>
    <t>Gem Lake Precipitation</t>
  </si>
  <si>
    <t>Ellery Lake Precipitation</t>
  </si>
  <si>
    <t>m</t>
  </si>
  <si>
    <t>L</t>
  </si>
  <si>
    <t>Cain-Ellery</t>
  </si>
  <si>
    <t>cain-gem</t>
  </si>
  <si>
    <t>running average</t>
  </si>
  <si>
    <t>RY</t>
  </si>
  <si>
    <t>PDO INDEX</t>
  </si>
  <si>
    <t xml:space="preserve">Updated standardized values for the PDO index, derived as the </t>
  </si>
  <si>
    <t xml:space="preserve">leading PC of monthly SST anomalies in the North Pacific Ocean, </t>
  </si>
  <si>
    <t>poleward of 20N. The monthly mean global average SST anomalies</t>
  </si>
  <si>
    <t xml:space="preserve">are removed to separate this pattern of variability from any </t>
  </si>
  <si>
    <t>For more details, see:</t>
  </si>
  <si>
    <t xml:space="preserve"> Zhang, Y., J.M. Wallace, D.S. Battisti, 1997: </t>
  </si>
  <si>
    <t xml:space="preserve">     ENSO-like interdecadal variability: 1900-93. J. Climate, 10, 1004-1020. </t>
  </si>
  <si>
    <t xml:space="preserve"> Mantua, N.J. and S.R. Hare, Y. Zhang, J.M. Wallace, and R.C. Francis,1997: </t>
  </si>
  <si>
    <t xml:space="preserve">     A Pacific interdecadal climate oscillation with impacts on salmon </t>
  </si>
  <si>
    <t xml:space="preserve">     production. Bulletin of the American Meteorological Society, 78, </t>
  </si>
  <si>
    <t xml:space="preserve">     pp. 1069-1079.</t>
  </si>
  <si>
    <t xml:space="preserve">     (available via the internet at url: </t>
  </si>
  <si>
    <t xml:space="preserve">         http://www.atmos.washington.edu/~mantua/abst.PDO.html) </t>
  </si>
  <si>
    <t xml:space="preserve">Data sources for this index are: </t>
  </si>
  <si>
    <t xml:space="preserve"> UKMO Historical SST data set for 1900-81; </t>
  </si>
  <si>
    <t xml:space="preserve"> Reynold's Optimally Interpolated SST (V1) for January 1982-Dec 2001)</t>
  </si>
  <si>
    <t xml:space="preserve">*** OI SST Version 2 (V2) beginning January 2002 -   </t>
  </si>
  <si>
    <t>missing value flag is -9999</t>
  </si>
  <si>
    <t>** Derived from OI.v2 SST fields</t>
  </si>
  <si>
    <t xml:space="preserve">A graphic comparing monthly PDO values for 1982-2002 derived from the v1 and v2 </t>
  </si>
  <si>
    <t xml:space="preserve">sst products is available at </t>
  </si>
  <si>
    <t>http://jisao.washington.edu/pdo/img/v1v2PDOComp.png</t>
  </si>
  <si>
    <t>URL: ftp://ftp.atmos.washington.edu/mantua/pnw_impacts/INDICES/PDO.latest</t>
  </si>
  <si>
    <t>and</t>
  </si>
  <si>
    <t>http://jisao.washington.edu/pdo/PDO.latest</t>
  </si>
  <si>
    <t>If you have any questions about this time series, contact</t>
  </si>
  <si>
    <t>Nathan Mantua at: mantua@atmos.washington.edu</t>
  </si>
  <si>
    <t>average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</si>
  <si>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</si>
  <si>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</si>
  <si>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</si>
  <si>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</si>
  <si>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</si>
  <si>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</si>
  <si>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</si>
  <si>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</si>
  <si>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</si>
  <si>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</si>
  <si>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</si>
  <si>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</si>
  <si>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</si>
  <si>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2002**</t>
  </si>
  <si>
    <t>2003**</t>
  </si>
  <si>
    <t>2004**</t>
  </si>
  <si>
    <t>2005**</t>
  </si>
  <si>
    <t>2006**</t>
  </si>
  <si>
    <t>2007**</t>
  </si>
  <si>
    <t>2008**</t>
  </si>
  <si>
    <t>2009**</t>
  </si>
  <si>
    <t>2010**</t>
  </si>
  <si>
    <t xml:space="preserve">"global warming" signal that may be present in the data. </t>
  </si>
  <si>
    <t>3-yr average</t>
  </si>
  <si>
    <t>Rush Creek Runoff</t>
  </si>
  <si>
    <t>RY AF</t>
  </si>
  <si>
    <t>% of average</t>
  </si>
  <si>
    <t>est</t>
  </si>
  <si>
    <t>Wat YR</t>
  </si>
  <si>
    <t>missing Gem RY precip values filled in with Rush Runoff</t>
  </si>
  <si>
    <t>corellation is better for WY precip</t>
  </si>
  <si>
    <t>Preliminary numbers after July 2010 from daily aqueduct reports</t>
  </si>
  <si>
    <t>Mean</t>
  </si>
  <si>
    <t>2006-2015</t>
  </si>
  <si>
    <t>3yr av 1 yr lag</t>
  </si>
  <si>
    <t>pos or neg</t>
  </si>
  <si>
    <t>PDO</t>
  </si>
  <si>
    <t>Cain-Gem</t>
  </si>
  <si>
    <t>2=PDO+,Cain-Gem+</t>
  </si>
  <si>
    <t>-2=PDO-,Cain-Gem-</t>
  </si>
  <si>
    <t>of time relationship holds (zeroes)</t>
  </si>
  <si>
    <t>when PDO neg</t>
  </si>
  <si>
    <t>when PDO pos</t>
  </si>
  <si>
    <t>mo</t>
  </si>
  <si>
    <t>to date</t>
  </si>
  <si>
    <t>avg dist</t>
  </si>
  <si>
    <t xml:space="preserve"> 9 of 24 years are within 1.55" of 10"</t>
  </si>
  <si>
    <t>Simis percentage of Paoha Island</t>
  </si>
  <si>
    <t>missing Paoha</t>
  </si>
  <si>
    <t>discontinued Simis</t>
  </si>
  <si>
    <t>.15 pwr out; GR estimated 2 inches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</si>
</sst>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Unicode MS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57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9" fontId="0" fillId="0" borderId="11" xfId="57" applyFont="1" applyBorder="1" applyAlignment="1">
      <alignment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0" fillId="33" borderId="12" xfId="0" applyFill="1" applyBorder="1" applyAlignment="1">
      <alignment/>
    </xf>
    <xf numFmtId="2" fontId="2" fillId="0" borderId="0" xfId="57" applyNumberFormat="1" applyFont="1" applyAlignment="1">
      <alignment/>
    </xf>
    <xf numFmtId="0" fontId="0" fillId="0" borderId="0" xfId="57" applyNumberFormat="1" applyFont="1" applyAlignment="1">
      <alignment/>
    </xf>
    <xf numFmtId="9" fontId="0" fillId="0" borderId="0" xfId="57" applyFont="1" applyAlignment="1">
      <alignment/>
    </xf>
    <xf numFmtId="9" fontId="0" fillId="0" borderId="0" xfId="57" applyAlignment="1">
      <alignment/>
    </xf>
    <xf numFmtId="0" fontId="0" fillId="34" borderId="0" xfId="0" applyFill="1" applyAlignment="1">
      <alignment/>
    </xf>
    <xf numFmtId="9" fontId="0" fillId="34" borderId="0" xfId="57" applyFill="1" applyAlignment="1">
      <alignment/>
    </xf>
    <xf numFmtId="9" fontId="0" fillId="0" borderId="0" xfId="57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4" borderId="11" xfId="0" applyFill="1" applyBorder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57" applyNumberForma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9" fontId="0" fillId="34" borderId="0" xfId="57" applyFont="1" applyFill="1" applyAlignment="1">
      <alignment/>
    </xf>
    <xf numFmtId="9" fontId="0" fillId="0" borderId="0" xfId="57" applyFont="1" applyFill="1" applyAlignment="1">
      <alignment/>
    </xf>
    <xf numFmtId="9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9" fontId="0" fillId="35" borderId="0" xfId="57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chartsheet" Target="chartsheets/sheet11.xml" /><Relationship Id="rId20" Type="http://schemas.openxmlformats.org/officeDocument/2006/relationships/chartsheet" Target="chartsheets/sheet12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Climate
(annual average precipitation and snowfall)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95"/>
          <c:w val="0.8215"/>
          <c:h val="0.7765"/>
        </c:manualLayout>
      </c:layout>
      <c:lineChart>
        <c:grouping val="standard"/>
        <c:varyColors val="0"/>
        <c:ser>
          <c:idx val="0"/>
          <c:order val="1"/>
          <c:tx>
            <c:v>Precipitation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LV!$A$2:$A$13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july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LV!$B$2:$B$13</c:f>
              <c:numCache>
                <c:ptCount val="12"/>
                <c:pt idx="0">
                  <c:v>0.8345833333333332</c:v>
                </c:pt>
                <c:pt idx="1">
                  <c:v>1.2075000000000002</c:v>
                </c:pt>
                <c:pt idx="2">
                  <c:v>2.363478260869565</c:v>
                </c:pt>
                <c:pt idx="3">
                  <c:v>2.8216666666666668</c:v>
                </c:pt>
                <c:pt idx="4">
                  <c:v>2.4999999999999996</c:v>
                </c:pt>
                <c:pt idx="5">
                  <c:v>1.5174999999999998</c:v>
                </c:pt>
                <c:pt idx="6">
                  <c:v>0.5745833333333333</c:v>
                </c:pt>
                <c:pt idx="7">
                  <c:v>0.5560869565217391</c:v>
                </c:pt>
                <c:pt idx="8">
                  <c:v>0.3491304347826087</c:v>
                </c:pt>
                <c:pt idx="9">
                  <c:v>0.4895833333333332</c:v>
                </c:pt>
                <c:pt idx="10">
                  <c:v>0.4534782608695651</c:v>
                </c:pt>
                <c:pt idx="11">
                  <c:v>0.31956521739130433</c:v>
                </c:pt>
              </c:numCache>
            </c:numRef>
          </c:val>
          <c:smooth val="0"/>
        </c:ser>
        <c:marker val="1"/>
        <c:axId val="30287244"/>
        <c:axId val="4149741"/>
      </c:lineChart>
      <c:lineChart>
        <c:grouping val="standard"/>
        <c:varyColors val="0"/>
        <c:ser>
          <c:idx val="2"/>
          <c:order val="0"/>
          <c:tx>
            <c:v>Snowfall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LV!$A$2:$A$13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july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LV!$B$27:$B$35</c:f>
              <c:numCache>
                <c:ptCount val="9"/>
                <c:pt idx="0">
                  <c:v>2.2647058823529407</c:v>
                </c:pt>
                <c:pt idx="1">
                  <c:v>4.057142857142857</c:v>
                </c:pt>
                <c:pt idx="2">
                  <c:v>14.828571428571427</c:v>
                </c:pt>
                <c:pt idx="3">
                  <c:v>21.20869565217392</c:v>
                </c:pt>
                <c:pt idx="4">
                  <c:v>17.62608695652174</c:v>
                </c:pt>
                <c:pt idx="5">
                  <c:v>11.219047619047618</c:v>
                </c:pt>
                <c:pt idx="6">
                  <c:v>2.7954545454545454</c:v>
                </c:pt>
                <c:pt idx="7">
                  <c:v>1.3722222222222222</c:v>
                </c:pt>
                <c:pt idx="8">
                  <c:v>0.19545454545454544</c:v>
                </c:pt>
              </c:numCache>
            </c:numRef>
          </c:val>
          <c:smooth val="0"/>
        </c:ser>
        <c:marker val="1"/>
        <c:axId val="37347670"/>
        <c:axId val="584711"/>
      </c:lineChart>
      <c:catAx>
        <c:axId val="3028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741"/>
        <c:crosses val="autoZero"/>
        <c:auto val="1"/>
        <c:lblOffset val="100"/>
        <c:tickLblSkip val="1"/>
        <c:noMultiLvlLbl val="0"/>
      </c:catAx>
      <c:valAx>
        <c:axId val="4149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 Precip</a:t>
                </a:r>
              </a:p>
            </c:rich>
          </c:tx>
          <c:layout>
            <c:manualLayout>
              <c:xMode val="factor"/>
              <c:yMode val="factor"/>
              <c:x val="-0.010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7244"/>
        <c:crossesAt val="1"/>
        <c:crossBetween val="between"/>
        <c:dispUnits/>
      </c:valAx>
      <c:catAx>
        <c:axId val="37347670"/>
        <c:scaling>
          <c:orientation val="minMax"/>
        </c:scaling>
        <c:axPos val="b"/>
        <c:delete val="1"/>
        <c:majorTickMark val="out"/>
        <c:minorTickMark val="none"/>
        <c:tickLblPos val="nextTo"/>
        <c:crossAx val="584711"/>
        <c:crosses val="autoZero"/>
        <c:auto val="1"/>
        <c:lblOffset val="100"/>
        <c:tickLblSkip val="1"/>
        <c:noMultiLvlLbl val="0"/>
      </c:catAx>
      <c:valAx>
        <c:axId val="5847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4767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44575"/>
          <c:w val="0.123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3 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6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63518350"/>
        <c:axId val="34794239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PDO!$Q$64:$Q$142</c:f>
              <c:numCache>
                <c:ptCount val="79"/>
                <c:pt idx="0">
                  <c:v>0.15083333333333335</c:v>
                </c:pt>
                <c:pt idx="1">
                  <c:v>0.345</c:v>
                </c:pt>
                <c:pt idx="2">
                  <c:v>0.2044444444444444</c:v>
                </c:pt>
                <c:pt idx="3">
                  <c:v>0.012499999999999956</c:v>
                </c:pt>
                <c:pt idx="4">
                  <c:v>0.16055555555555548</c:v>
                </c:pt>
                <c:pt idx="5">
                  <c:v>0.433611111111111</c:v>
                </c:pt>
                <c:pt idx="6">
                  <c:v>1.2372222222222222</c:v>
                </c:pt>
                <c:pt idx="7">
                  <c:v>0.9511111111111111</c:v>
                </c:pt>
                <c:pt idx="8">
                  <c:v>0.7366666666666667</c:v>
                </c:pt>
                <c:pt idx="9">
                  <c:v>0.18138888888888885</c:v>
                </c:pt>
                <c:pt idx="10">
                  <c:v>0.6630555555555556</c:v>
                </c:pt>
                <c:pt idx="11">
                  <c:v>1.276111111111111</c:v>
                </c:pt>
                <c:pt idx="12">
                  <c:v>1.4097222222222223</c:v>
                </c:pt>
                <c:pt idx="13">
                  <c:v>0.8580555555555556</c:v>
                </c:pt>
                <c:pt idx="14">
                  <c:v>0.1511111111111111</c:v>
                </c:pt>
                <c:pt idx="15">
                  <c:v>-0.0675</c:v>
                </c:pt>
                <c:pt idx="16">
                  <c:v>-0.3</c:v>
                </c:pt>
                <c:pt idx="17">
                  <c:v>-0.0911111111111111</c:v>
                </c:pt>
                <c:pt idx="18">
                  <c:v>-0.31916666666666665</c:v>
                </c:pt>
                <c:pt idx="19">
                  <c:v>-0.5341666666666667</c:v>
                </c:pt>
                <c:pt idx="20">
                  <c:v>-1.3041666666666665</c:v>
                </c:pt>
                <c:pt idx="21">
                  <c:v>-1.2691666666666666</c:v>
                </c:pt>
                <c:pt idx="22">
                  <c:v>-1.1483333333333332</c:v>
                </c:pt>
                <c:pt idx="23">
                  <c:v>-0.5972222222222222</c:v>
                </c:pt>
                <c:pt idx="24">
                  <c:v>-0.43777777777777777</c:v>
                </c:pt>
                <c:pt idx="25">
                  <c:v>-0.798611111111111</c:v>
                </c:pt>
                <c:pt idx="26">
                  <c:v>-1.3477777777777777</c:v>
                </c:pt>
                <c:pt idx="27">
                  <c:v>-1.175</c:v>
                </c:pt>
                <c:pt idx="28">
                  <c:v>-0.31111111111111117</c:v>
                </c:pt>
                <c:pt idx="29">
                  <c:v>0.28138888888888886</c:v>
                </c:pt>
                <c:pt idx="30">
                  <c:v>0.22472222222222224</c:v>
                </c:pt>
                <c:pt idx="31">
                  <c:v>-0.2622222222222222</c:v>
                </c:pt>
                <c:pt idx="32">
                  <c:v>-0.6394444444444445</c:v>
                </c:pt>
                <c:pt idx="33">
                  <c:v>-0.8872222222222222</c:v>
                </c:pt>
                <c:pt idx="34">
                  <c:v>-0.8713888888888889</c:v>
                </c:pt>
                <c:pt idx="35">
                  <c:v>-0.5900000000000001</c:v>
                </c:pt>
                <c:pt idx="36">
                  <c:v>-0.5144444444444445</c:v>
                </c:pt>
                <c:pt idx="37">
                  <c:v>-0.5025000000000001</c:v>
                </c:pt>
                <c:pt idx="38">
                  <c:v>-0.5322222222222223</c:v>
                </c:pt>
                <c:pt idx="39">
                  <c:v>-0.4119444444444445</c:v>
                </c:pt>
                <c:pt idx="40">
                  <c:v>-0.2997222222222222</c:v>
                </c:pt>
                <c:pt idx="41">
                  <c:v>-0.5955555555555555</c:v>
                </c:pt>
                <c:pt idx="42">
                  <c:v>-0.8700000000000001</c:v>
                </c:pt>
                <c:pt idx="43">
                  <c:v>-1.0055555555555558</c:v>
                </c:pt>
                <c:pt idx="44">
                  <c:v>-0.6875</c:v>
                </c:pt>
                <c:pt idx="45">
                  <c:v>-0.7474999999999999</c:v>
                </c:pt>
                <c:pt idx="46">
                  <c:v>-0.4766666666666666</c:v>
                </c:pt>
                <c:pt idx="47">
                  <c:v>-0.2875000000000001</c:v>
                </c:pt>
                <c:pt idx="48">
                  <c:v>0.15833333333333333</c:v>
                </c:pt>
                <c:pt idx="49">
                  <c:v>0.2672222222222222</c:v>
                </c:pt>
                <c:pt idx="50">
                  <c:v>0.39111111111111113</c:v>
                </c:pt>
                <c:pt idx="51">
                  <c:v>0.6186111111111111</c:v>
                </c:pt>
                <c:pt idx="52">
                  <c:v>0.545</c:v>
                </c:pt>
                <c:pt idx="53">
                  <c:v>0.893611111111111</c:v>
                </c:pt>
                <c:pt idx="54">
                  <c:v>0.8666666666666667</c:v>
                </c:pt>
                <c:pt idx="55">
                  <c:v>0.9783333333333334</c:v>
                </c:pt>
                <c:pt idx="56">
                  <c:v>0.8419444444444445</c:v>
                </c:pt>
                <c:pt idx="57">
                  <c:v>1.169722222222222</c:v>
                </c:pt>
                <c:pt idx="58">
                  <c:v>1.1972222222222222</c:v>
                </c:pt>
                <c:pt idx="59">
                  <c:v>0.7244444444444444</c:v>
                </c:pt>
                <c:pt idx="60">
                  <c:v>-0.0011111111111110443</c:v>
                </c:pt>
                <c:pt idx="61">
                  <c:v>-0.3180555555555555</c:v>
                </c:pt>
                <c:pt idx="62">
                  <c:v>0.05111111111111114</c:v>
                </c:pt>
                <c:pt idx="63">
                  <c:v>0.6419444444444445</c:v>
                </c:pt>
                <c:pt idx="64">
                  <c:v>0.7311111111111109</c:v>
                </c:pt>
                <c:pt idx="65">
                  <c:v>0.6358333333333333</c:v>
                </c:pt>
                <c:pt idx="66">
                  <c:v>0.3772222222222221</c:v>
                </c:pt>
                <c:pt idx="67">
                  <c:v>0.9147222222222222</c:v>
                </c:pt>
                <c:pt idx="68">
                  <c:v>0.7825000000000001</c:v>
                </c:pt>
                <c:pt idx="69">
                  <c:v>0.21444444444444452</c:v>
                </c:pt>
                <c:pt idx="70">
                  <c:v>-0.46916666666666657</c:v>
                </c:pt>
                <c:pt idx="71">
                  <c:v>-0.7386111111111111</c:v>
                </c:pt>
                <c:pt idx="72">
                  <c:v>-0.31055555555555553</c:v>
                </c:pt>
                <c:pt idx="73">
                  <c:v>0.20916666666666664</c:v>
                </c:pt>
                <c:pt idx="74">
                  <c:v>0.5116666666666666</c:v>
                </c:pt>
                <c:pt idx="75">
                  <c:v>0.5630555555555555</c:v>
                </c:pt>
                <c:pt idx="76">
                  <c:v>0.3036111111111111</c:v>
                </c:pt>
                <c:pt idx="77">
                  <c:v>0.12333333333333336</c:v>
                </c:pt>
                <c:pt idx="78">
                  <c:v>-0.43249999999999994</c:v>
                </c:pt>
              </c:numCache>
            </c:numRef>
          </c:val>
          <c:smooth val="0"/>
        </c:ser>
        <c:marker val="1"/>
        <c:axId val="44712696"/>
        <c:axId val="66869945"/>
      </c:lineChart>
      <c:catAx>
        <c:axId val="6351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239"/>
        <c:crosses val="autoZero"/>
        <c:auto val="0"/>
        <c:lblOffset val="100"/>
        <c:tickLblSkip val="5"/>
        <c:noMultiLvlLbl val="0"/>
      </c:catAx>
      <c:valAx>
        <c:axId val="34794239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8350"/>
        <c:crossesAt val="1"/>
        <c:crossBetween val="between"/>
        <c:dispUnits/>
      </c:valAx>
      <c:catAx>
        <c:axId val="44712696"/>
        <c:scaling>
          <c:orientation val="minMax"/>
        </c:scaling>
        <c:axPos val="t"/>
        <c:delete val="1"/>
        <c:majorTickMark val="out"/>
        <c:minorTickMark val="none"/>
        <c:tickLblPos val="nextTo"/>
        <c:crossAx val="66869945"/>
        <c:crosses val="autoZero"/>
        <c:auto val="1"/>
        <c:lblOffset val="100"/>
        <c:tickLblSkip val="1"/>
        <c:noMultiLvlLbl val="0"/>
      </c:catAx>
      <c:valAx>
        <c:axId val="66869945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12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no avg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875"/>
          <c:w val="0.725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val>
          <c:smooth val="0"/>
        </c:ser>
        <c:marker val="1"/>
        <c:axId val="64958594"/>
        <c:axId val="47756435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PDO!$N$64:$N$142</c:f>
              <c:numCache>
                <c:ptCount val="79"/>
                <c:pt idx="0">
                  <c:v>-0.020833333333333343</c:v>
                </c:pt>
                <c:pt idx="1">
                  <c:v>-0.68</c:v>
                </c:pt>
                <c:pt idx="2">
                  <c:v>1.1824999999999999</c:v>
                </c:pt>
                <c:pt idx="3">
                  <c:v>0.7983333333333332</c:v>
                </c:pt>
                <c:pt idx="4">
                  <c:v>1.7308333333333337</c:v>
                </c:pt>
                <c:pt idx="5">
                  <c:v>0.32416666666666666</c:v>
                </c:pt>
                <c:pt idx="6">
                  <c:v>0.155</c:v>
                </c:pt>
                <c:pt idx="7">
                  <c:v>0.06499999999999996</c:v>
                </c:pt>
                <c:pt idx="8">
                  <c:v>1.7691666666666668</c:v>
                </c:pt>
                <c:pt idx="9">
                  <c:v>1.9941666666666664</c:v>
                </c:pt>
                <c:pt idx="10">
                  <c:v>0.4658333333333334</c:v>
                </c:pt>
                <c:pt idx="11">
                  <c:v>0.11416666666666668</c:v>
                </c:pt>
                <c:pt idx="12">
                  <c:v>-0.12666666666666668</c:v>
                </c:pt>
                <c:pt idx="13">
                  <c:v>-0.19000000000000003</c:v>
                </c:pt>
                <c:pt idx="14">
                  <c:v>-0.5833333333333333</c:v>
                </c:pt>
                <c:pt idx="15">
                  <c:v>0.5</c:v>
                </c:pt>
                <c:pt idx="16">
                  <c:v>-0.8741666666666666</c:v>
                </c:pt>
                <c:pt idx="17">
                  <c:v>-1.2283333333333333</c:v>
                </c:pt>
                <c:pt idx="18">
                  <c:v>-1.8099999999999998</c:v>
                </c:pt>
                <c:pt idx="19">
                  <c:v>-0.7691666666666667</c:v>
                </c:pt>
                <c:pt idx="20">
                  <c:v>-0.8658333333333333</c:v>
                </c:pt>
                <c:pt idx="21">
                  <c:v>-0.15666666666666668</c:v>
                </c:pt>
                <c:pt idx="22">
                  <c:v>-0.29083333333333333</c:v>
                </c:pt>
                <c:pt idx="23">
                  <c:v>-1.948333333333333</c:v>
                </c:pt>
                <c:pt idx="24">
                  <c:v>-1.804166666666667</c:v>
                </c:pt>
                <c:pt idx="25">
                  <c:v>0.22749999999999995</c:v>
                </c:pt>
                <c:pt idx="26">
                  <c:v>0.6433333333333334</c:v>
                </c:pt>
                <c:pt idx="27">
                  <c:v>-0.026666666666666675</c:v>
                </c:pt>
                <c:pt idx="28">
                  <c:v>0.057500000000000016</c:v>
                </c:pt>
                <c:pt idx="29">
                  <c:v>-0.8174999999999999</c:v>
                </c:pt>
                <c:pt idx="30">
                  <c:v>-1.1583333333333334</c:v>
                </c:pt>
                <c:pt idx="31">
                  <c:v>-0.6858333333333334</c:v>
                </c:pt>
                <c:pt idx="32">
                  <c:v>-0.77</c:v>
                </c:pt>
                <c:pt idx="33">
                  <c:v>-0.31416666666666665</c:v>
                </c:pt>
                <c:pt idx="34">
                  <c:v>-0.4591666666666668</c:v>
                </c:pt>
                <c:pt idx="35">
                  <c:v>-0.7341666666666667</c:v>
                </c:pt>
                <c:pt idx="36">
                  <c:v>-0.4033333333333334</c:v>
                </c:pt>
                <c:pt idx="37">
                  <c:v>-0.09833333333333334</c:v>
                </c:pt>
                <c:pt idx="38">
                  <c:v>-0.3974999999999999</c:v>
                </c:pt>
                <c:pt idx="39">
                  <c:v>-1.2908333333333335</c:v>
                </c:pt>
                <c:pt idx="40">
                  <c:v>-0.9216666666666667</c:v>
                </c:pt>
                <c:pt idx="41">
                  <c:v>-0.8041666666666666</c:v>
                </c:pt>
                <c:pt idx="42">
                  <c:v>-0.3366666666666665</c:v>
                </c:pt>
                <c:pt idx="43">
                  <c:v>-1.1016666666666668</c:v>
                </c:pt>
                <c:pt idx="44">
                  <c:v>0.008333333333333396</c:v>
                </c:pt>
                <c:pt idx="45">
                  <c:v>0.23083333333333325</c:v>
                </c:pt>
                <c:pt idx="46">
                  <c:v>0.23583333333333337</c:v>
                </c:pt>
                <c:pt idx="47">
                  <c:v>0.33499999999999996</c:v>
                </c:pt>
                <c:pt idx="48">
                  <c:v>0.6025000000000001</c:v>
                </c:pt>
                <c:pt idx="49">
                  <c:v>0.9183333333333333</c:v>
                </c:pt>
                <c:pt idx="50">
                  <c:v>0.11416666666666665</c:v>
                </c:pt>
                <c:pt idx="51">
                  <c:v>1.6483333333333334</c:v>
                </c:pt>
                <c:pt idx="52">
                  <c:v>0.8375</c:v>
                </c:pt>
                <c:pt idx="53">
                  <c:v>0.44916666666666666</c:v>
                </c:pt>
                <c:pt idx="54">
                  <c:v>1.2391666666666667</c:v>
                </c:pt>
                <c:pt idx="55">
                  <c:v>1.820833333333333</c:v>
                </c:pt>
                <c:pt idx="56">
                  <c:v>0.5316666666666667</c:v>
                </c:pt>
                <c:pt idx="57">
                  <c:v>-0.1791666666666666</c:v>
                </c:pt>
                <c:pt idx="58">
                  <c:v>-0.3558333333333333</c:v>
                </c:pt>
                <c:pt idx="59">
                  <c:v>-0.4191666666666665</c:v>
                </c:pt>
                <c:pt idx="60">
                  <c:v>0.9283333333333332</c:v>
                </c:pt>
                <c:pt idx="61">
                  <c:v>1.4166666666666667</c:v>
                </c:pt>
                <c:pt idx="62">
                  <c:v>-0.1516666666666668</c:v>
                </c:pt>
                <c:pt idx="63">
                  <c:v>0.6425</c:v>
                </c:pt>
                <c:pt idx="64">
                  <c:v>0.6408333333333333</c:v>
                </c:pt>
                <c:pt idx="65">
                  <c:v>1.4608333333333334</c:v>
                </c:pt>
                <c:pt idx="66">
                  <c:v>0.24583333333333343</c:v>
                </c:pt>
                <c:pt idx="67">
                  <c:v>-1.0633333333333332</c:v>
                </c:pt>
                <c:pt idx="68">
                  <c:v>-0.59</c:v>
                </c:pt>
                <c:pt idx="69">
                  <c:v>-0.5625</c:v>
                </c:pt>
                <c:pt idx="70">
                  <c:v>0.22083333333333333</c:v>
                </c:pt>
                <c:pt idx="71">
                  <c:v>0.9691666666666666</c:v>
                </c:pt>
                <c:pt idx="72">
                  <c:v>0.345</c:v>
                </c:pt>
                <c:pt idx="73">
                  <c:v>0.37500000000000006</c:v>
                </c:pt>
                <c:pt idx="74">
                  <c:v>0.19083333333333333</c:v>
                </c:pt>
                <c:pt idx="75">
                  <c:v>-0.19583333333333333</c:v>
                </c:pt>
                <c:pt idx="76">
                  <c:v>-1.2924999999999998</c:v>
                </c:pt>
                <c:pt idx="77">
                  <c:v>-0.6124999999999999</c:v>
                </c:pt>
                <c:pt idx="78">
                  <c:v>-0.23090909090909095</c:v>
                </c:pt>
              </c:numCache>
            </c:numRef>
          </c:val>
          <c:smooth val="0"/>
        </c:ser>
        <c:marker val="1"/>
        <c:axId val="27154732"/>
        <c:axId val="43065997"/>
      </c:lineChart>
      <c:catAx>
        <c:axId val="6495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56435"/>
        <c:crosses val="autoZero"/>
        <c:auto val="0"/>
        <c:lblOffset val="100"/>
        <c:tickLblSkip val="5"/>
        <c:noMultiLvlLbl val="0"/>
      </c:catAx>
      <c:valAx>
        <c:axId val="47756435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58594"/>
        <c:crossesAt val="1"/>
        <c:crossBetween val="between"/>
        <c:dispUnits/>
      </c:valAx>
      <c:catAx>
        <c:axId val="27154732"/>
        <c:scaling>
          <c:orientation val="minMax"/>
        </c:scaling>
        <c:axPos val="t"/>
        <c:delete val="1"/>
        <c:majorTickMark val="out"/>
        <c:minorTickMark val="none"/>
        <c:tickLblPos val="nextTo"/>
        <c:crossAx val="43065997"/>
        <c:crosses val="autoZero"/>
        <c:auto val="1"/>
        <c:lblOffset val="100"/>
        <c:tickLblSkip val="1"/>
        <c:noMultiLvlLbl val="0"/>
      </c:catAx>
      <c:valAx>
        <c:axId val="43065997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7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633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PDO!$O$64:$O$142</c:f>
              <c:numCache>
                <c:ptCount val="78"/>
                <c:pt idx="0">
                  <c:v>0.012499999999999956</c:v>
                </c:pt>
                <c:pt idx="1">
                  <c:v>0.16055555555555548</c:v>
                </c:pt>
                <c:pt idx="2">
                  <c:v>0.433611111111111</c:v>
                </c:pt>
                <c:pt idx="3">
                  <c:v>1.2372222222222222</c:v>
                </c:pt>
                <c:pt idx="4">
                  <c:v>0.9511111111111111</c:v>
                </c:pt>
                <c:pt idx="5">
                  <c:v>0.7366666666666667</c:v>
                </c:pt>
                <c:pt idx="6">
                  <c:v>0.18138888888888885</c:v>
                </c:pt>
                <c:pt idx="7">
                  <c:v>0.6630555555555556</c:v>
                </c:pt>
                <c:pt idx="8">
                  <c:v>1.276111111111111</c:v>
                </c:pt>
                <c:pt idx="9">
                  <c:v>1.4097222222222223</c:v>
                </c:pt>
                <c:pt idx="10">
                  <c:v>0.8580555555555556</c:v>
                </c:pt>
                <c:pt idx="11">
                  <c:v>0.1511111111111111</c:v>
                </c:pt>
                <c:pt idx="12">
                  <c:v>-0.0675</c:v>
                </c:pt>
                <c:pt idx="13">
                  <c:v>-0.3</c:v>
                </c:pt>
                <c:pt idx="14">
                  <c:v>-0.0911111111111111</c:v>
                </c:pt>
                <c:pt idx="15">
                  <c:v>-0.31916666666666665</c:v>
                </c:pt>
                <c:pt idx="16">
                  <c:v>-0.5341666666666667</c:v>
                </c:pt>
                <c:pt idx="17">
                  <c:v>-1.3041666666666665</c:v>
                </c:pt>
                <c:pt idx="18">
                  <c:v>-1.2691666666666666</c:v>
                </c:pt>
                <c:pt idx="19">
                  <c:v>-1.1483333333333332</c:v>
                </c:pt>
                <c:pt idx="20">
                  <c:v>-0.5972222222222222</c:v>
                </c:pt>
                <c:pt idx="21">
                  <c:v>-0.43777777777777777</c:v>
                </c:pt>
                <c:pt idx="22">
                  <c:v>-0.798611111111111</c:v>
                </c:pt>
                <c:pt idx="23">
                  <c:v>-1.3477777777777777</c:v>
                </c:pt>
                <c:pt idx="24">
                  <c:v>-1.175</c:v>
                </c:pt>
                <c:pt idx="25">
                  <c:v>-0.31111111111111117</c:v>
                </c:pt>
                <c:pt idx="26">
                  <c:v>0.28138888888888886</c:v>
                </c:pt>
                <c:pt idx="27">
                  <c:v>0.22472222222222224</c:v>
                </c:pt>
                <c:pt idx="28">
                  <c:v>-0.2622222222222222</c:v>
                </c:pt>
                <c:pt idx="29">
                  <c:v>-0.6394444444444445</c:v>
                </c:pt>
                <c:pt idx="30">
                  <c:v>-0.8872222222222222</c:v>
                </c:pt>
                <c:pt idx="31">
                  <c:v>-0.8713888888888889</c:v>
                </c:pt>
                <c:pt idx="32">
                  <c:v>-0.5900000000000001</c:v>
                </c:pt>
                <c:pt idx="33">
                  <c:v>-0.5144444444444445</c:v>
                </c:pt>
                <c:pt idx="34">
                  <c:v>-0.5025000000000001</c:v>
                </c:pt>
                <c:pt idx="35">
                  <c:v>-0.5322222222222223</c:v>
                </c:pt>
                <c:pt idx="36">
                  <c:v>-0.4119444444444445</c:v>
                </c:pt>
                <c:pt idx="37">
                  <c:v>-0.2997222222222222</c:v>
                </c:pt>
                <c:pt idx="38">
                  <c:v>-0.5955555555555555</c:v>
                </c:pt>
                <c:pt idx="39">
                  <c:v>-0.8700000000000001</c:v>
                </c:pt>
                <c:pt idx="40">
                  <c:v>-1.0055555555555558</c:v>
                </c:pt>
                <c:pt idx="41">
                  <c:v>-0.6875</c:v>
                </c:pt>
                <c:pt idx="42">
                  <c:v>-0.7474999999999999</c:v>
                </c:pt>
                <c:pt idx="43">
                  <c:v>-0.4766666666666666</c:v>
                </c:pt>
                <c:pt idx="44">
                  <c:v>-0.2875000000000001</c:v>
                </c:pt>
                <c:pt idx="45">
                  <c:v>0.15833333333333333</c:v>
                </c:pt>
                <c:pt idx="46">
                  <c:v>0.2672222222222222</c:v>
                </c:pt>
                <c:pt idx="47">
                  <c:v>0.39111111111111113</c:v>
                </c:pt>
                <c:pt idx="48">
                  <c:v>0.6186111111111111</c:v>
                </c:pt>
                <c:pt idx="49">
                  <c:v>0.545</c:v>
                </c:pt>
                <c:pt idx="50">
                  <c:v>0.893611111111111</c:v>
                </c:pt>
                <c:pt idx="51">
                  <c:v>0.8666666666666667</c:v>
                </c:pt>
                <c:pt idx="52">
                  <c:v>0.9783333333333334</c:v>
                </c:pt>
                <c:pt idx="53">
                  <c:v>0.8419444444444445</c:v>
                </c:pt>
                <c:pt idx="54">
                  <c:v>1.169722222222222</c:v>
                </c:pt>
                <c:pt idx="55">
                  <c:v>1.1972222222222222</c:v>
                </c:pt>
                <c:pt idx="56">
                  <c:v>0.7244444444444444</c:v>
                </c:pt>
                <c:pt idx="57">
                  <c:v>-0.0011111111111110443</c:v>
                </c:pt>
                <c:pt idx="58">
                  <c:v>-0.3180555555555555</c:v>
                </c:pt>
                <c:pt idx="59">
                  <c:v>0.05111111111111114</c:v>
                </c:pt>
                <c:pt idx="60">
                  <c:v>0.6419444444444445</c:v>
                </c:pt>
                <c:pt idx="61">
                  <c:v>0.7311111111111109</c:v>
                </c:pt>
                <c:pt idx="62">
                  <c:v>0.6358333333333333</c:v>
                </c:pt>
                <c:pt idx="63">
                  <c:v>0.3772222222222221</c:v>
                </c:pt>
                <c:pt idx="64">
                  <c:v>0.9147222222222222</c:v>
                </c:pt>
                <c:pt idx="65">
                  <c:v>0.7825000000000001</c:v>
                </c:pt>
                <c:pt idx="66">
                  <c:v>0.21444444444444452</c:v>
                </c:pt>
                <c:pt idx="67">
                  <c:v>-0.46916666666666657</c:v>
                </c:pt>
                <c:pt idx="68">
                  <c:v>-0.7386111111111111</c:v>
                </c:pt>
                <c:pt idx="69">
                  <c:v>-0.31055555555555553</c:v>
                </c:pt>
                <c:pt idx="70">
                  <c:v>0.20916666666666664</c:v>
                </c:pt>
                <c:pt idx="71">
                  <c:v>0.5116666666666666</c:v>
                </c:pt>
                <c:pt idx="72">
                  <c:v>0.5630555555555555</c:v>
                </c:pt>
                <c:pt idx="73">
                  <c:v>0.3036111111111111</c:v>
                </c:pt>
                <c:pt idx="74">
                  <c:v>0.12333333333333336</c:v>
                </c:pt>
                <c:pt idx="75">
                  <c:v>-0.43249999999999994</c:v>
                </c:pt>
                <c:pt idx="76">
                  <c:v>-0.7002777777777777</c:v>
                </c:pt>
                <c:pt idx="77">
                  <c:v>-0.7119696969696969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52049654"/>
        <c:axId val="65793703"/>
      </c:scatterChart>
      <c:valAx>
        <c:axId val="5204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3703"/>
        <c:crosses val="autoZero"/>
        <c:crossBetween val="midCat"/>
        <c:dispUnits/>
      </c:valAx>
      <c:valAx>
        <c:axId val="65793703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9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1yr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PDO!$P$64:$P$142</c:f>
              <c:numCache>
                <c:ptCount val="78"/>
                <c:pt idx="0">
                  <c:v>0.2044444444444444</c:v>
                </c:pt>
                <c:pt idx="1">
                  <c:v>0.012499999999999956</c:v>
                </c:pt>
                <c:pt idx="2">
                  <c:v>0.16055555555555548</c:v>
                </c:pt>
                <c:pt idx="3">
                  <c:v>0.433611111111111</c:v>
                </c:pt>
                <c:pt idx="4">
                  <c:v>1.2372222222222222</c:v>
                </c:pt>
                <c:pt idx="5">
                  <c:v>0.9511111111111111</c:v>
                </c:pt>
                <c:pt idx="6">
                  <c:v>0.7366666666666667</c:v>
                </c:pt>
                <c:pt idx="7">
                  <c:v>0.18138888888888885</c:v>
                </c:pt>
                <c:pt idx="8">
                  <c:v>0.6630555555555556</c:v>
                </c:pt>
                <c:pt idx="9">
                  <c:v>1.276111111111111</c:v>
                </c:pt>
                <c:pt idx="10">
                  <c:v>1.4097222222222223</c:v>
                </c:pt>
                <c:pt idx="11">
                  <c:v>0.8580555555555556</c:v>
                </c:pt>
                <c:pt idx="12">
                  <c:v>0.1511111111111111</c:v>
                </c:pt>
                <c:pt idx="13">
                  <c:v>-0.0675</c:v>
                </c:pt>
                <c:pt idx="14">
                  <c:v>-0.3</c:v>
                </c:pt>
                <c:pt idx="15">
                  <c:v>-0.0911111111111111</c:v>
                </c:pt>
                <c:pt idx="16">
                  <c:v>-0.31916666666666665</c:v>
                </c:pt>
                <c:pt idx="17">
                  <c:v>-0.5341666666666667</c:v>
                </c:pt>
                <c:pt idx="18">
                  <c:v>-1.3041666666666665</c:v>
                </c:pt>
                <c:pt idx="19">
                  <c:v>-1.2691666666666666</c:v>
                </c:pt>
                <c:pt idx="20">
                  <c:v>-1.1483333333333332</c:v>
                </c:pt>
                <c:pt idx="21">
                  <c:v>-0.5972222222222222</c:v>
                </c:pt>
                <c:pt idx="22">
                  <c:v>-0.43777777777777777</c:v>
                </c:pt>
                <c:pt idx="23">
                  <c:v>-0.798611111111111</c:v>
                </c:pt>
                <c:pt idx="24">
                  <c:v>-1.3477777777777777</c:v>
                </c:pt>
                <c:pt idx="25">
                  <c:v>-1.175</c:v>
                </c:pt>
                <c:pt idx="26">
                  <c:v>-0.31111111111111117</c:v>
                </c:pt>
                <c:pt idx="27">
                  <c:v>0.28138888888888886</c:v>
                </c:pt>
                <c:pt idx="28">
                  <c:v>0.22472222222222224</c:v>
                </c:pt>
                <c:pt idx="29">
                  <c:v>-0.2622222222222222</c:v>
                </c:pt>
                <c:pt idx="30">
                  <c:v>-0.6394444444444445</c:v>
                </c:pt>
                <c:pt idx="31">
                  <c:v>-0.8872222222222222</c:v>
                </c:pt>
                <c:pt idx="32">
                  <c:v>-0.8713888888888889</c:v>
                </c:pt>
                <c:pt idx="33">
                  <c:v>-0.5900000000000001</c:v>
                </c:pt>
                <c:pt idx="34">
                  <c:v>-0.5144444444444445</c:v>
                </c:pt>
                <c:pt idx="35">
                  <c:v>-0.5025000000000001</c:v>
                </c:pt>
                <c:pt idx="36">
                  <c:v>-0.5322222222222223</c:v>
                </c:pt>
                <c:pt idx="37">
                  <c:v>-0.4119444444444445</c:v>
                </c:pt>
                <c:pt idx="38">
                  <c:v>-0.2997222222222222</c:v>
                </c:pt>
                <c:pt idx="39">
                  <c:v>-0.5955555555555555</c:v>
                </c:pt>
                <c:pt idx="40">
                  <c:v>-0.8700000000000001</c:v>
                </c:pt>
                <c:pt idx="41">
                  <c:v>-1.0055555555555558</c:v>
                </c:pt>
                <c:pt idx="42">
                  <c:v>-0.6875</c:v>
                </c:pt>
                <c:pt idx="43">
                  <c:v>-0.7474999999999999</c:v>
                </c:pt>
                <c:pt idx="44">
                  <c:v>-0.4766666666666666</c:v>
                </c:pt>
                <c:pt idx="45">
                  <c:v>-0.2875000000000001</c:v>
                </c:pt>
                <c:pt idx="46">
                  <c:v>0.15833333333333333</c:v>
                </c:pt>
                <c:pt idx="47">
                  <c:v>0.2672222222222222</c:v>
                </c:pt>
                <c:pt idx="48">
                  <c:v>0.39111111111111113</c:v>
                </c:pt>
                <c:pt idx="49">
                  <c:v>0.6186111111111111</c:v>
                </c:pt>
                <c:pt idx="50">
                  <c:v>0.545</c:v>
                </c:pt>
                <c:pt idx="51">
                  <c:v>0.893611111111111</c:v>
                </c:pt>
                <c:pt idx="52">
                  <c:v>0.8666666666666667</c:v>
                </c:pt>
                <c:pt idx="53">
                  <c:v>0.9783333333333334</c:v>
                </c:pt>
                <c:pt idx="54">
                  <c:v>0.8419444444444445</c:v>
                </c:pt>
                <c:pt idx="55">
                  <c:v>1.169722222222222</c:v>
                </c:pt>
                <c:pt idx="56">
                  <c:v>1.1972222222222222</c:v>
                </c:pt>
                <c:pt idx="57">
                  <c:v>0.7244444444444444</c:v>
                </c:pt>
                <c:pt idx="58">
                  <c:v>-0.0011111111111110443</c:v>
                </c:pt>
                <c:pt idx="59">
                  <c:v>-0.3180555555555555</c:v>
                </c:pt>
                <c:pt idx="60">
                  <c:v>0.05111111111111114</c:v>
                </c:pt>
                <c:pt idx="61">
                  <c:v>0.6419444444444445</c:v>
                </c:pt>
                <c:pt idx="62">
                  <c:v>0.7311111111111109</c:v>
                </c:pt>
                <c:pt idx="63">
                  <c:v>0.6358333333333333</c:v>
                </c:pt>
                <c:pt idx="64">
                  <c:v>0.3772222222222221</c:v>
                </c:pt>
                <c:pt idx="65">
                  <c:v>0.9147222222222222</c:v>
                </c:pt>
                <c:pt idx="66">
                  <c:v>0.7825000000000001</c:v>
                </c:pt>
                <c:pt idx="67">
                  <c:v>0.21444444444444452</c:v>
                </c:pt>
                <c:pt idx="68">
                  <c:v>-0.46916666666666657</c:v>
                </c:pt>
                <c:pt idx="69">
                  <c:v>-0.7386111111111111</c:v>
                </c:pt>
                <c:pt idx="70">
                  <c:v>-0.31055555555555553</c:v>
                </c:pt>
                <c:pt idx="71">
                  <c:v>0.20916666666666664</c:v>
                </c:pt>
                <c:pt idx="72">
                  <c:v>0.5116666666666666</c:v>
                </c:pt>
                <c:pt idx="73">
                  <c:v>0.5630555555555555</c:v>
                </c:pt>
                <c:pt idx="74">
                  <c:v>0.3036111111111111</c:v>
                </c:pt>
                <c:pt idx="75">
                  <c:v>0.12333333333333336</c:v>
                </c:pt>
                <c:pt idx="76">
                  <c:v>-0.43249999999999994</c:v>
                </c:pt>
                <c:pt idx="77">
                  <c:v>-0.7002777777777777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55272416"/>
        <c:axId val="27689697"/>
      </c:scatterChart>
      <c:valAx>
        <c:axId val="55272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9697"/>
        <c:crosses val="autoZero"/>
        <c:crossBetween val="midCat"/>
        <c:dispUnits/>
      </c:valAx>
      <c:valAx>
        <c:axId val="27689697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2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3yr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PDO!$Q$64:$Q$142</c:f>
              <c:numCache>
                <c:ptCount val="78"/>
                <c:pt idx="0">
                  <c:v>0.15083333333333335</c:v>
                </c:pt>
                <c:pt idx="1">
                  <c:v>0.345</c:v>
                </c:pt>
                <c:pt idx="2">
                  <c:v>0.2044444444444444</c:v>
                </c:pt>
                <c:pt idx="3">
                  <c:v>0.012499999999999956</c:v>
                </c:pt>
                <c:pt idx="4">
                  <c:v>0.16055555555555548</c:v>
                </c:pt>
                <c:pt idx="5">
                  <c:v>0.433611111111111</c:v>
                </c:pt>
                <c:pt idx="6">
                  <c:v>1.2372222222222222</c:v>
                </c:pt>
                <c:pt idx="7">
                  <c:v>0.9511111111111111</c:v>
                </c:pt>
                <c:pt idx="8">
                  <c:v>0.7366666666666667</c:v>
                </c:pt>
                <c:pt idx="9">
                  <c:v>0.18138888888888885</c:v>
                </c:pt>
                <c:pt idx="10">
                  <c:v>0.6630555555555556</c:v>
                </c:pt>
                <c:pt idx="11">
                  <c:v>1.276111111111111</c:v>
                </c:pt>
                <c:pt idx="12">
                  <c:v>1.4097222222222223</c:v>
                </c:pt>
                <c:pt idx="13">
                  <c:v>0.8580555555555556</c:v>
                </c:pt>
                <c:pt idx="14">
                  <c:v>0.1511111111111111</c:v>
                </c:pt>
                <c:pt idx="15">
                  <c:v>-0.0675</c:v>
                </c:pt>
                <c:pt idx="16">
                  <c:v>-0.3</c:v>
                </c:pt>
                <c:pt idx="17">
                  <c:v>-0.0911111111111111</c:v>
                </c:pt>
                <c:pt idx="18">
                  <c:v>-0.31916666666666665</c:v>
                </c:pt>
                <c:pt idx="19">
                  <c:v>-0.5341666666666667</c:v>
                </c:pt>
                <c:pt idx="20">
                  <c:v>-1.3041666666666665</c:v>
                </c:pt>
                <c:pt idx="21">
                  <c:v>-1.2691666666666666</c:v>
                </c:pt>
                <c:pt idx="22">
                  <c:v>-1.1483333333333332</c:v>
                </c:pt>
                <c:pt idx="23">
                  <c:v>-0.5972222222222222</c:v>
                </c:pt>
                <c:pt idx="24">
                  <c:v>-0.43777777777777777</c:v>
                </c:pt>
                <c:pt idx="25">
                  <c:v>-0.798611111111111</c:v>
                </c:pt>
                <c:pt idx="26">
                  <c:v>-1.3477777777777777</c:v>
                </c:pt>
                <c:pt idx="27">
                  <c:v>-1.175</c:v>
                </c:pt>
                <c:pt idx="28">
                  <c:v>-0.31111111111111117</c:v>
                </c:pt>
                <c:pt idx="29">
                  <c:v>0.28138888888888886</c:v>
                </c:pt>
                <c:pt idx="30">
                  <c:v>0.22472222222222224</c:v>
                </c:pt>
                <c:pt idx="31">
                  <c:v>-0.2622222222222222</c:v>
                </c:pt>
                <c:pt idx="32">
                  <c:v>-0.6394444444444445</c:v>
                </c:pt>
                <c:pt idx="33">
                  <c:v>-0.8872222222222222</c:v>
                </c:pt>
                <c:pt idx="34">
                  <c:v>-0.8713888888888889</c:v>
                </c:pt>
                <c:pt idx="35">
                  <c:v>-0.5900000000000001</c:v>
                </c:pt>
                <c:pt idx="36">
                  <c:v>-0.5144444444444445</c:v>
                </c:pt>
                <c:pt idx="37">
                  <c:v>-0.5025000000000001</c:v>
                </c:pt>
                <c:pt idx="38">
                  <c:v>-0.5322222222222223</c:v>
                </c:pt>
                <c:pt idx="39">
                  <c:v>-0.4119444444444445</c:v>
                </c:pt>
                <c:pt idx="40">
                  <c:v>-0.2997222222222222</c:v>
                </c:pt>
                <c:pt idx="41">
                  <c:v>-0.5955555555555555</c:v>
                </c:pt>
                <c:pt idx="42">
                  <c:v>-0.8700000000000001</c:v>
                </c:pt>
                <c:pt idx="43">
                  <c:v>-1.0055555555555558</c:v>
                </c:pt>
                <c:pt idx="44">
                  <c:v>-0.6875</c:v>
                </c:pt>
                <c:pt idx="45">
                  <c:v>-0.7474999999999999</c:v>
                </c:pt>
                <c:pt idx="46">
                  <c:v>-0.4766666666666666</c:v>
                </c:pt>
                <c:pt idx="47">
                  <c:v>-0.2875000000000001</c:v>
                </c:pt>
                <c:pt idx="48">
                  <c:v>0.15833333333333333</c:v>
                </c:pt>
                <c:pt idx="49">
                  <c:v>0.2672222222222222</c:v>
                </c:pt>
                <c:pt idx="50">
                  <c:v>0.39111111111111113</c:v>
                </c:pt>
                <c:pt idx="51">
                  <c:v>0.6186111111111111</c:v>
                </c:pt>
                <c:pt idx="52">
                  <c:v>0.545</c:v>
                </c:pt>
                <c:pt idx="53">
                  <c:v>0.893611111111111</c:v>
                </c:pt>
                <c:pt idx="54">
                  <c:v>0.8666666666666667</c:v>
                </c:pt>
                <c:pt idx="55">
                  <c:v>0.9783333333333334</c:v>
                </c:pt>
                <c:pt idx="56">
                  <c:v>0.8419444444444445</c:v>
                </c:pt>
                <c:pt idx="57">
                  <c:v>1.169722222222222</c:v>
                </c:pt>
                <c:pt idx="58">
                  <c:v>1.1972222222222222</c:v>
                </c:pt>
                <c:pt idx="59">
                  <c:v>0.7244444444444444</c:v>
                </c:pt>
                <c:pt idx="60">
                  <c:v>-0.0011111111111110443</c:v>
                </c:pt>
                <c:pt idx="61">
                  <c:v>-0.3180555555555555</c:v>
                </c:pt>
                <c:pt idx="62">
                  <c:v>0.05111111111111114</c:v>
                </c:pt>
                <c:pt idx="63">
                  <c:v>0.6419444444444445</c:v>
                </c:pt>
                <c:pt idx="64">
                  <c:v>0.7311111111111109</c:v>
                </c:pt>
                <c:pt idx="65">
                  <c:v>0.6358333333333333</c:v>
                </c:pt>
                <c:pt idx="66">
                  <c:v>0.3772222222222221</c:v>
                </c:pt>
                <c:pt idx="67">
                  <c:v>0.9147222222222222</c:v>
                </c:pt>
                <c:pt idx="68">
                  <c:v>0.7825000000000001</c:v>
                </c:pt>
                <c:pt idx="69">
                  <c:v>0.21444444444444452</c:v>
                </c:pt>
                <c:pt idx="70">
                  <c:v>-0.46916666666666657</c:v>
                </c:pt>
                <c:pt idx="71">
                  <c:v>-0.7386111111111111</c:v>
                </c:pt>
                <c:pt idx="72">
                  <c:v>-0.31055555555555553</c:v>
                </c:pt>
                <c:pt idx="73">
                  <c:v>0.20916666666666664</c:v>
                </c:pt>
                <c:pt idx="74">
                  <c:v>0.5116666666666666</c:v>
                </c:pt>
                <c:pt idx="75">
                  <c:v>0.5630555555555555</c:v>
                </c:pt>
                <c:pt idx="76">
                  <c:v>0.3036111111111111</c:v>
                </c:pt>
                <c:pt idx="77">
                  <c:v>0.12333333333333336</c:v>
                </c:pt>
              </c:numCache>
            </c:numRef>
          </c:xVal>
          <c:y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yVal>
          <c:smooth val="0"/>
        </c:ser>
        <c:axId val="47880682"/>
        <c:axId val="28272955"/>
      </c:scatterChart>
      <c:valAx>
        <c:axId val="4788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2955"/>
        <c:crosses val="autoZero"/>
        <c:crossBetween val="midCat"/>
        <c:dispUnits/>
      </c:valAx>
      <c:valAx>
        <c:axId val="28272955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0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no avg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875"/>
          <c:w val="0.632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3-yr average PDO index vs. precip divergence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PDO!$N$64:$N$142</c:f>
              <c:numCache>
                <c:ptCount val="78"/>
                <c:pt idx="0">
                  <c:v>-0.020833333333333343</c:v>
                </c:pt>
                <c:pt idx="1">
                  <c:v>-0.68</c:v>
                </c:pt>
                <c:pt idx="2">
                  <c:v>1.1824999999999999</c:v>
                </c:pt>
                <c:pt idx="3">
                  <c:v>0.7983333333333332</c:v>
                </c:pt>
                <c:pt idx="4">
                  <c:v>1.7308333333333337</c:v>
                </c:pt>
                <c:pt idx="5">
                  <c:v>0.32416666666666666</c:v>
                </c:pt>
                <c:pt idx="6">
                  <c:v>0.155</c:v>
                </c:pt>
                <c:pt idx="7">
                  <c:v>0.06499999999999996</c:v>
                </c:pt>
                <c:pt idx="8">
                  <c:v>1.7691666666666668</c:v>
                </c:pt>
                <c:pt idx="9">
                  <c:v>1.9941666666666664</c:v>
                </c:pt>
                <c:pt idx="10">
                  <c:v>0.4658333333333334</c:v>
                </c:pt>
                <c:pt idx="11">
                  <c:v>0.11416666666666668</c:v>
                </c:pt>
                <c:pt idx="12">
                  <c:v>-0.12666666666666668</c:v>
                </c:pt>
                <c:pt idx="13">
                  <c:v>-0.19000000000000003</c:v>
                </c:pt>
                <c:pt idx="14">
                  <c:v>-0.5833333333333333</c:v>
                </c:pt>
                <c:pt idx="15">
                  <c:v>0.5</c:v>
                </c:pt>
                <c:pt idx="16">
                  <c:v>-0.8741666666666666</c:v>
                </c:pt>
                <c:pt idx="17">
                  <c:v>-1.2283333333333333</c:v>
                </c:pt>
                <c:pt idx="18">
                  <c:v>-1.8099999999999998</c:v>
                </c:pt>
                <c:pt idx="19">
                  <c:v>-0.7691666666666667</c:v>
                </c:pt>
                <c:pt idx="20">
                  <c:v>-0.8658333333333333</c:v>
                </c:pt>
                <c:pt idx="21">
                  <c:v>-0.15666666666666668</c:v>
                </c:pt>
                <c:pt idx="22">
                  <c:v>-0.29083333333333333</c:v>
                </c:pt>
                <c:pt idx="23">
                  <c:v>-1.948333333333333</c:v>
                </c:pt>
                <c:pt idx="24">
                  <c:v>-1.804166666666667</c:v>
                </c:pt>
                <c:pt idx="25">
                  <c:v>0.22749999999999995</c:v>
                </c:pt>
                <c:pt idx="26">
                  <c:v>0.6433333333333334</c:v>
                </c:pt>
                <c:pt idx="27">
                  <c:v>-0.026666666666666675</c:v>
                </c:pt>
                <c:pt idx="28">
                  <c:v>0.057500000000000016</c:v>
                </c:pt>
                <c:pt idx="29">
                  <c:v>-0.8174999999999999</c:v>
                </c:pt>
                <c:pt idx="30">
                  <c:v>-1.1583333333333334</c:v>
                </c:pt>
                <c:pt idx="31">
                  <c:v>-0.6858333333333334</c:v>
                </c:pt>
                <c:pt idx="32">
                  <c:v>-0.77</c:v>
                </c:pt>
                <c:pt idx="33">
                  <c:v>-0.31416666666666665</c:v>
                </c:pt>
                <c:pt idx="34">
                  <c:v>-0.4591666666666668</c:v>
                </c:pt>
                <c:pt idx="35">
                  <c:v>-0.7341666666666667</c:v>
                </c:pt>
                <c:pt idx="36">
                  <c:v>-0.4033333333333334</c:v>
                </c:pt>
                <c:pt idx="37">
                  <c:v>-0.09833333333333334</c:v>
                </c:pt>
                <c:pt idx="38">
                  <c:v>-0.3974999999999999</c:v>
                </c:pt>
                <c:pt idx="39">
                  <c:v>-1.2908333333333335</c:v>
                </c:pt>
                <c:pt idx="40">
                  <c:v>-0.9216666666666667</c:v>
                </c:pt>
                <c:pt idx="41">
                  <c:v>-0.8041666666666666</c:v>
                </c:pt>
                <c:pt idx="42">
                  <c:v>-0.3366666666666665</c:v>
                </c:pt>
                <c:pt idx="43">
                  <c:v>-1.1016666666666668</c:v>
                </c:pt>
                <c:pt idx="44">
                  <c:v>0.008333333333333396</c:v>
                </c:pt>
                <c:pt idx="45">
                  <c:v>0.23083333333333325</c:v>
                </c:pt>
                <c:pt idx="46">
                  <c:v>0.23583333333333337</c:v>
                </c:pt>
                <c:pt idx="47">
                  <c:v>0.33499999999999996</c:v>
                </c:pt>
                <c:pt idx="48">
                  <c:v>0.6025000000000001</c:v>
                </c:pt>
                <c:pt idx="49">
                  <c:v>0.9183333333333333</c:v>
                </c:pt>
                <c:pt idx="50">
                  <c:v>0.11416666666666665</c:v>
                </c:pt>
                <c:pt idx="51">
                  <c:v>1.6483333333333334</c:v>
                </c:pt>
                <c:pt idx="52">
                  <c:v>0.8375</c:v>
                </c:pt>
                <c:pt idx="53">
                  <c:v>0.44916666666666666</c:v>
                </c:pt>
                <c:pt idx="54">
                  <c:v>1.2391666666666667</c:v>
                </c:pt>
                <c:pt idx="55">
                  <c:v>1.820833333333333</c:v>
                </c:pt>
                <c:pt idx="56">
                  <c:v>0.5316666666666667</c:v>
                </c:pt>
                <c:pt idx="57">
                  <c:v>-0.1791666666666666</c:v>
                </c:pt>
                <c:pt idx="58">
                  <c:v>-0.3558333333333333</c:v>
                </c:pt>
                <c:pt idx="59">
                  <c:v>-0.4191666666666665</c:v>
                </c:pt>
                <c:pt idx="60">
                  <c:v>0.9283333333333332</c:v>
                </c:pt>
                <c:pt idx="61">
                  <c:v>1.4166666666666667</c:v>
                </c:pt>
                <c:pt idx="62">
                  <c:v>-0.1516666666666668</c:v>
                </c:pt>
                <c:pt idx="63">
                  <c:v>0.6425</c:v>
                </c:pt>
                <c:pt idx="64">
                  <c:v>0.6408333333333333</c:v>
                </c:pt>
                <c:pt idx="65">
                  <c:v>1.4608333333333334</c:v>
                </c:pt>
                <c:pt idx="66">
                  <c:v>0.24583333333333343</c:v>
                </c:pt>
                <c:pt idx="67">
                  <c:v>-1.0633333333333332</c:v>
                </c:pt>
                <c:pt idx="68">
                  <c:v>-0.59</c:v>
                </c:pt>
                <c:pt idx="69">
                  <c:v>-0.5625</c:v>
                </c:pt>
                <c:pt idx="70">
                  <c:v>0.22083333333333333</c:v>
                </c:pt>
                <c:pt idx="71">
                  <c:v>0.9691666666666666</c:v>
                </c:pt>
                <c:pt idx="72">
                  <c:v>0.345</c:v>
                </c:pt>
                <c:pt idx="73">
                  <c:v>0.37500000000000006</c:v>
                </c:pt>
                <c:pt idx="74">
                  <c:v>0.19083333333333333</c:v>
                </c:pt>
                <c:pt idx="75">
                  <c:v>-0.19583333333333333</c:v>
                </c:pt>
                <c:pt idx="76">
                  <c:v>-1.2924999999999998</c:v>
                </c:pt>
                <c:pt idx="77">
                  <c:v>-0.6124999999999999</c:v>
                </c:pt>
              </c:numCache>
            </c:numRef>
          </c:xVal>
          <c:y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yVal>
          <c:smooth val="0"/>
        </c:ser>
        <c:axId val="53130004"/>
        <c:axId val="8407989"/>
      </c:scatterChart>
      <c:val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PDO Index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7989"/>
        <c:crosses val="autoZero"/>
        <c:crossBetween val="midCat"/>
        <c:dispUnits/>
      </c:valAx>
      <c:valAx>
        <c:axId val="8407989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0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52375"/>
          <c:w val="0.312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Snowfall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8137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v>Winter (Dec-Mar)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LV!$E$40:$AB$40</c:f>
              <c:numCache>
                <c:ptCount val="24"/>
                <c:pt idx="0">
                  <c:v>0</c:v>
                </c:pt>
                <c:pt idx="1">
                  <c:v>42</c:v>
                </c:pt>
                <c:pt idx="2">
                  <c:v>0.30000000000000004</c:v>
                </c:pt>
                <c:pt idx="3">
                  <c:v>15.5</c:v>
                </c:pt>
                <c:pt idx="4">
                  <c:v>119.2</c:v>
                </c:pt>
                <c:pt idx="5">
                  <c:v>59.6</c:v>
                </c:pt>
                <c:pt idx="6">
                  <c:v>104</c:v>
                </c:pt>
                <c:pt idx="7">
                  <c:v>46</c:v>
                </c:pt>
                <c:pt idx="8">
                  <c:v>64</c:v>
                </c:pt>
                <c:pt idx="9">
                  <c:v>68.2</c:v>
                </c:pt>
                <c:pt idx="10">
                  <c:v>21.6</c:v>
                </c:pt>
                <c:pt idx="11">
                  <c:v>21.9</c:v>
                </c:pt>
                <c:pt idx="12">
                  <c:v>84.1</c:v>
                </c:pt>
                <c:pt idx="13">
                  <c:v>30.599999999999998</c:v>
                </c:pt>
                <c:pt idx="14">
                  <c:v>72.1</c:v>
                </c:pt>
                <c:pt idx="15">
                  <c:v>62.1</c:v>
                </c:pt>
                <c:pt idx="16">
                  <c:v>128</c:v>
                </c:pt>
                <c:pt idx="17">
                  <c:v>93</c:v>
                </c:pt>
                <c:pt idx="18">
                  <c:v>31.8</c:v>
                </c:pt>
                <c:pt idx="19">
                  <c:v>98.2</c:v>
                </c:pt>
                <c:pt idx="20">
                  <c:v>49</c:v>
                </c:pt>
                <c:pt idx="21">
                  <c:v>88.39999999999999</c:v>
                </c:pt>
                <c:pt idx="22">
                  <c:v>112</c:v>
                </c:pt>
                <c:pt idx="23">
                  <c:v>28.6</c:v>
                </c:pt>
              </c:numCache>
            </c:numRef>
          </c:val>
        </c:ser>
        <c:ser>
          <c:idx val="2"/>
          <c:order val="1"/>
          <c:tx>
            <c:v>Fall (Oct-Nov)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LV!$E$38:$AB$38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26.5</c:v>
                </c:pt>
                <c:pt idx="7">
                  <c:v>0</c:v>
                </c:pt>
                <c:pt idx="8">
                  <c:v>20</c:v>
                </c:pt>
                <c:pt idx="9">
                  <c:v>4.5</c:v>
                </c:pt>
                <c:pt idx="10">
                  <c:v>0</c:v>
                </c:pt>
                <c:pt idx="11">
                  <c:v>0</c:v>
                </c:pt>
                <c:pt idx="12">
                  <c:v>3.2</c:v>
                </c:pt>
                <c:pt idx="13">
                  <c:v>6.5</c:v>
                </c:pt>
                <c:pt idx="14">
                  <c:v>0</c:v>
                </c:pt>
                <c:pt idx="15">
                  <c:v>8.8</c:v>
                </c:pt>
                <c:pt idx="16">
                  <c:v>18</c:v>
                </c:pt>
                <c:pt idx="17">
                  <c:v>0</c:v>
                </c:pt>
                <c:pt idx="18">
                  <c:v>3.2</c:v>
                </c:pt>
                <c:pt idx="19">
                  <c:v>1</c:v>
                </c:pt>
                <c:pt idx="20">
                  <c:v>2</c:v>
                </c:pt>
                <c:pt idx="21">
                  <c:v>5.8</c:v>
                </c:pt>
                <c:pt idx="22">
                  <c:v>21.3</c:v>
                </c:pt>
                <c:pt idx="23">
                  <c:v>2.1999999999999997</c:v>
                </c:pt>
              </c:numCache>
            </c:numRef>
          </c:val>
        </c:ser>
        <c:ser>
          <c:idx val="1"/>
          <c:order val="2"/>
          <c:tx>
            <c:v>Spring (Apr-Jun)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LV!$E$42:$AB$42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16.4</c:v>
                </c:pt>
                <c:pt idx="6">
                  <c:v>4.5</c:v>
                </c:pt>
                <c:pt idx="7">
                  <c:v>5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2.5</c:v>
                </c:pt>
                <c:pt idx="14">
                  <c:v>7.2</c:v>
                </c:pt>
                <c:pt idx="15">
                  <c:v>0.2</c:v>
                </c:pt>
                <c:pt idx="16">
                  <c:v>3.5</c:v>
                </c:pt>
                <c:pt idx="17">
                  <c:v>2.6</c:v>
                </c:pt>
                <c:pt idx="18">
                  <c:v>1.6</c:v>
                </c:pt>
                <c:pt idx="19">
                  <c:v>0</c:v>
                </c:pt>
                <c:pt idx="20">
                  <c:v>2.4</c:v>
                </c:pt>
                <c:pt idx="21">
                  <c:v>17.7</c:v>
                </c:pt>
                <c:pt idx="22">
                  <c:v>4.4</c:v>
                </c:pt>
                <c:pt idx="23">
                  <c:v>3</c:v>
                </c:pt>
              </c:numCache>
            </c:numRef>
          </c:val>
        </c:ser>
        <c:overlap val="100"/>
        <c:axId val="5262400"/>
        <c:axId val="47361601"/>
      </c:barChart>
      <c:catAx>
        <c:axId val="526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1601"/>
        <c:crosses val="autoZero"/>
        <c:auto val="1"/>
        <c:lblOffset val="100"/>
        <c:tickLblSkip val="1"/>
        <c:noMultiLvlLbl val="0"/>
      </c:catAx>
      <c:valAx>
        <c:axId val="4736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95"/>
          <c:y val="0.475"/>
          <c:w val="0.111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 Vining Precipitation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799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v>Winter (Oct-Mar)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LV!$E$16:$AB$16</c:f>
              <c:numCache>
                <c:ptCount val="24"/>
                <c:pt idx="0">
                  <c:v>5.949999999999999</c:v>
                </c:pt>
                <c:pt idx="1">
                  <c:v>5.24</c:v>
                </c:pt>
                <c:pt idx="2">
                  <c:v>1.21</c:v>
                </c:pt>
                <c:pt idx="3">
                  <c:v>8.610000000000001</c:v>
                </c:pt>
                <c:pt idx="4">
                  <c:v>18.18</c:v>
                </c:pt>
                <c:pt idx="5">
                  <c:v>4.9</c:v>
                </c:pt>
                <c:pt idx="6">
                  <c:v>23.799999999999997</c:v>
                </c:pt>
                <c:pt idx="7">
                  <c:v>13.739999999999998</c:v>
                </c:pt>
                <c:pt idx="8">
                  <c:v>21.75</c:v>
                </c:pt>
                <c:pt idx="9">
                  <c:v>13.079999999999998</c:v>
                </c:pt>
                <c:pt idx="10">
                  <c:v>7.43</c:v>
                </c:pt>
                <c:pt idx="11">
                  <c:v>7.73</c:v>
                </c:pt>
                <c:pt idx="12">
                  <c:v>7.640000000000001</c:v>
                </c:pt>
                <c:pt idx="13">
                  <c:v>6.34</c:v>
                </c:pt>
                <c:pt idx="14">
                  <c:v>11.78</c:v>
                </c:pt>
                <c:pt idx="15">
                  <c:v>9.03</c:v>
                </c:pt>
                <c:pt idx="16">
                  <c:v>18.68</c:v>
                </c:pt>
                <c:pt idx="17">
                  <c:v>18.799999999999997</c:v>
                </c:pt>
                <c:pt idx="18">
                  <c:v>5.35</c:v>
                </c:pt>
                <c:pt idx="19">
                  <c:v>11.959999999999999</c:v>
                </c:pt>
                <c:pt idx="20">
                  <c:v>7.58</c:v>
                </c:pt>
                <c:pt idx="21">
                  <c:v>12.450000000000001</c:v>
                </c:pt>
                <c:pt idx="22">
                  <c:v>21.169999999999998</c:v>
                </c:pt>
                <c:pt idx="23">
                  <c:v>5.11</c:v>
                </c:pt>
              </c:numCache>
            </c:numRef>
          </c:val>
        </c:ser>
        <c:ser>
          <c:idx val="1"/>
          <c:order val="1"/>
          <c:tx>
            <c:v>Summer (Apr-Sept)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LV!$E$1:$AB$1</c:f>
              <c:numCache>
                <c:ptCount val="2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numCache>
            </c:numRef>
          </c:cat>
          <c:val>
            <c:numRef>
              <c:f>LV!$E$18:$AB$18</c:f>
              <c:numCache>
                <c:ptCount val="24"/>
                <c:pt idx="0">
                  <c:v>4.8999999999999995</c:v>
                </c:pt>
                <c:pt idx="1">
                  <c:v>4.27</c:v>
                </c:pt>
                <c:pt idx="2">
                  <c:v>0.63</c:v>
                </c:pt>
                <c:pt idx="3">
                  <c:v>4.41</c:v>
                </c:pt>
                <c:pt idx="4">
                  <c:v>0.12</c:v>
                </c:pt>
                <c:pt idx="5">
                  <c:v>3.62</c:v>
                </c:pt>
                <c:pt idx="6">
                  <c:v>2.3499999999999996</c:v>
                </c:pt>
                <c:pt idx="7">
                  <c:v>3.76</c:v>
                </c:pt>
                <c:pt idx="8">
                  <c:v>3.52</c:v>
                </c:pt>
                <c:pt idx="9">
                  <c:v>2.2</c:v>
                </c:pt>
                <c:pt idx="10">
                  <c:v>1.9700000000000002</c:v>
                </c:pt>
                <c:pt idx="11">
                  <c:v>1.6099999999999999</c:v>
                </c:pt>
                <c:pt idx="12">
                  <c:v>2.9099999999999997</c:v>
                </c:pt>
                <c:pt idx="13">
                  <c:v>2.79</c:v>
                </c:pt>
                <c:pt idx="14">
                  <c:v>4.07</c:v>
                </c:pt>
                <c:pt idx="15">
                  <c:v>2.5100000000000002</c:v>
                </c:pt>
                <c:pt idx="16">
                  <c:v>2.92</c:v>
                </c:pt>
                <c:pt idx="17">
                  <c:v>3.87</c:v>
                </c:pt>
                <c:pt idx="18">
                  <c:v>2.21</c:v>
                </c:pt>
                <c:pt idx="19">
                  <c:v>1.28</c:v>
                </c:pt>
                <c:pt idx="20">
                  <c:v>2.38</c:v>
                </c:pt>
                <c:pt idx="21">
                  <c:v>2.44</c:v>
                </c:pt>
                <c:pt idx="22">
                  <c:v>2.32</c:v>
                </c:pt>
                <c:pt idx="23">
                  <c:v>1.0799999999999998</c:v>
                </c:pt>
              </c:numCache>
            </c:numRef>
          </c:val>
        </c:ser>
        <c:overlap val="100"/>
        <c:axId val="23601226"/>
        <c:axId val="11084443"/>
      </c:barChart>
      <c:catAx>
        <c:axId val="2360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Year
(Oct. 1 - Sept. 30)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4443"/>
        <c:crosses val="autoZero"/>
        <c:auto val="1"/>
        <c:lblOffset val="100"/>
        <c:tickLblSkip val="1"/>
        <c:noMultiLvlLbl val="0"/>
      </c:catAx>
      <c:valAx>
        <c:axId val="1108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4575"/>
          <c:w val="0.14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75"/>
          <c:w val="0.7815"/>
          <c:h val="0.9465"/>
        </c:manualLayout>
      </c:layout>
      <c:lineChart>
        <c:grouping val="standard"/>
        <c:varyColors val="0"/>
        <c:ser>
          <c:idx val="1"/>
          <c:order val="1"/>
          <c:tx>
            <c:v>Gem Precip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Gem!$X$57:$X$94</c:f>
              <c:numCache/>
            </c:numRef>
          </c:val>
          <c:smooth val="0"/>
        </c:ser>
        <c:marker val="1"/>
        <c:axId val="32651124"/>
        <c:axId val="25424661"/>
      </c:lineChart>
      <c:lineChart>
        <c:grouping val="standard"/>
        <c:varyColors val="0"/>
        <c:ser>
          <c:idx val="0"/>
          <c:order val="0"/>
          <c:tx>
            <c:v>RC Runoff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Gem!$Z$57:$Z$94</c:f>
              <c:numCache/>
            </c:numRef>
          </c:val>
          <c:smooth val="0"/>
        </c:ser>
        <c:marker val="1"/>
        <c:axId val="27495358"/>
        <c:axId val="4613163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24661"/>
        <c:crosses val="autoZero"/>
        <c:auto val="1"/>
        <c:lblOffset val="100"/>
        <c:tickLblSkip val="2"/>
        <c:noMultiLvlLbl val="0"/>
      </c:catAx>
      <c:valAx>
        <c:axId val="2542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1124"/>
        <c:crossesAt val="1"/>
        <c:crossBetween val="between"/>
        <c:dispUnits/>
      </c:valAx>
      <c:catAx>
        <c:axId val="27495358"/>
        <c:scaling>
          <c:orientation val="minMax"/>
        </c:scaling>
        <c:axPos val="b"/>
        <c:delete val="1"/>
        <c:majorTickMark val="out"/>
        <c:minorTickMark val="none"/>
        <c:tickLblPos val="nextTo"/>
        <c:crossAx val="46131631"/>
        <c:crosses val="autoZero"/>
        <c:auto val="1"/>
        <c:lblOffset val="100"/>
        <c:tickLblSkip val="1"/>
        <c:noMultiLvlLbl val="0"/>
      </c:catAx>
      <c:valAx>
        <c:axId val="461316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953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1675"/>
          <c:w val="0.177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Gem Lake, Ellery Lake, and Cain Ranch Precipitation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4"/>
          <c:w val="0.76575"/>
          <c:h val="0.85025"/>
        </c:manualLayout>
      </c:layout>
      <c:lineChart>
        <c:grouping val="standard"/>
        <c:varyColors val="0"/>
        <c:ser>
          <c:idx val="0"/>
          <c:order val="0"/>
          <c:tx>
            <c:v>Gem Precip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Gem!$D$9:$E$94</c:f>
              <c:multiLvlStrCache>
                <c:ptCount val="86"/>
                <c:lvl>
                  <c:pt idx="0">
                    <c:v>1925</c:v>
                  </c:pt>
                  <c:pt idx="1">
                    <c:v>1926</c:v>
                  </c:pt>
                  <c:pt idx="2">
                    <c:v>1927</c:v>
                  </c:pt>
                  <c:pt idx="3">
                    <c:v>1928</c:v>
                  </c:pt>
                  <c:pt idx="4">
                    <c:v>1929</c:v>
                  </c:pt>
                  <c:pt idx="5">
                    <c:v>1930</c:v>
                  </c:pt>
                  <c:pt idx="6">
                    <c:v>1931</c:v>
                  </c:pt>
                  <c:pt idx="7">
                    <c:v>1932</c:v>
                  </c:pt>
                  <c:pt idx="8">
                    <c:v>1933</c:v>
                  </c:pt>
                  <c:pt idx="9">
                    <c:v>1934</c:v>
                  </c:pt>
                  <c:pt idx="10">
                    <c:v>1935</c:v>
                  </c:pt>
                  <c:pt idx="11">
                    <c:v>1936</c:v>
                  </c:pt>
                  <c:pt idx="12">
                    <c:v>1937</c:v>
                  </c:pt>
                  <c:pt idx="13">
                    <c:v>1938</c:v>
                  </c:pt>
                  <c:pt idx="14">
                    <c:v>1939</c:v>
                  </c:pt>
                  <c:pt idx="15">
                    <c:v>1940</c:v>
                  </c:pt>
                  <c:pt idx="16">
                    <c:v>1941</c:v>
                  </c:pt>
                  <c:pt idx="17">
                    <c:v>1942</c:v>
                  </c:pt>
                  <c:pt idx="18">
                    <c:v>1943</c:v>
                  </c:pt>
                  <c:pt idx="19">
                    <c:v>1944</c:v>
                  </c:pt>
                  <c:pt idx="20">
                    <c:v>1945</c:v>
                  </c:pt>
                  <c:pt idx="21">
                    <c:v>1946</c:v>
                  </c:pt>
                  <c:pt idx="22">
                    <c:v>1947</c:v>
                  </c:pt>
                  <c:pt idx="23">
                    <c:v>1948</c:v>
                  </c:pt>
                  <c:pt idx="24">
                    <c:v>1949</c:v>
                  </c:pt>
                  <c:pt idx="25">
                    <c:v>1950</c:v>
                  </c:pt>
                  <c:pt idx="26">
                    <c:v>1951</c:v>
                  </c:pt>
                  <c:pt idx="27">
                    <c:v>1952</c:v>
                  </c:pt>
                  <c:pt idx="28">
                    <c:v>1953</c:v>
                  </c:pt>
                  <c:pt idx="29">
                    <c:v>1954</c:v>
                  </c:pt>
                  <c:pt idx="30">
                    <c:v>1955</c:v>
                  </c:pt>
                  <c:pt idx="31">
                    <c:v>1956</c:v>
                  </c:pt>
                  <c:pt idx="32">
                    <c:v>1957</c:v>
                  </c:pt>
                  <c:pt idx="33">
                    <c:v>1958</c:v>
                  </c:pt>
                  <c:pt idx="34">
                    <c:v>1959</c:v>
                  </c:pt>
                  <c:pt idx="35">
                    <c:v>1960</c:v>
                  </c:pt>
                  <c:pt idx="36">
                    <c:v>1961</c:v>
                  </c:pt>
                  <c:pt idx="37">
                    <c:v>1962</c:v>
                  </c:pt>
                  <c:pt idx="38">
                    <c:v>1963</c:v>
                  </c:pt>
                  <c:pt idx="39">
                    <c:v>1964</c:v>
                  </c:pt>
                  <c:pt idx="40">
                    <c:v>1965</c:v>
                  </c:pt>
                  <c:pt idx="41">
                    <c:v>1966</c:v>
                  </c:pt>
                  <c:pt idx="42">
                    <c:v>1967</c:v>
                  </c:pt>
                  <c:pt idx="43">
                    <c:v>1968</c:v>
                  </c:pt>
                  <c:pt idx="44">
                    <c:v>1969</c:v>
                  </c:pt>
                  <c:pt idx="45">
                    <c:v>1970</c:v>
                  </c:pt>
                  <c:pt idx="46">
                    <c:v>1971</c:v>
                  </c:pt>
                  <c:pt idx="47">
                    <c:v>1972</c:v>
                  </c:pt>
                  <c:pt idx="48">
                    <c:v>1973</c:v>
                  </c:pt>
                  <c:pt idx="49">
                    <c:v>1974</c:v>
                  </c:pt>
                  <c:pt idx="50">
                    <c:v>1975</c:v>
                  </c:pt>
                  <c:pt idx="51">
                    <c:v>1976</c:v>
                  </c:pt>
                  <c:pt idx="52">
                    <c:v>1977</c:v>
                  </c:pt>
                  <c:pt idx="53">
                    <c:v>1978</c:v>
                  </c:pt>
                  <c:pt idx="54">
                    <c:v>1979</c:v>
                  </c:pt>
                  <c:pt idx="55">
                    <c:v>1980</c:v>
                  </c:pt>
                  <c:pt idx="56">
                    <c:v>1981</c:v>
                  </c:pt>
                  <c:pt idx="57">
                    <c:v>1982</c:v>
                  </c:pt>
                  <c:pt idx="58">
                    <c:v>1983</c:v>
                  </c:pt>
                  <c:pt idx="59">
                    <c:v>1984</c:v>
                  </c:pt>
                  <c:pt idx="60">
                    <c:v>1985</c:v>
                  </c:pt>
                  <c:pt idx="61">
                    <c:v>1986</c:v>
                  </c:pt>
                  <c:pt idx="62">
                    <c:v>1987</c:v>
                  </c:pt>
                  <c:pt idx="63">
                    <c:v>1988</c:v>
                  </c:pt>
                  <c:pt idx="64">
                    <c:v>1989</c:v>
                  </c:pt>
                  <c:pt idx="65">
                    <c:v>1990</c:v>
                  </c:pt>
                  <c:pt idx="66">
                    <c:v>1991</c:v>
                  </c:pt>
                  <c:pt idx="67">
                    <c:v>1992</c:v>
                  </c:pt>
                  <c:pt idx="68">
                    <c:v>1993</c:v>
                  </c:pt>
                  <c:pt idx="69">
                    <c:v>1994</c:v>
                  </c:pt>
                  <c:pt idx="70">
                    <c:v>1995</c:v>
                  </c:pt>
                  <c:pt idx="71">
                    <c:v>1996</c:v>
                  </c:pt>
                  <c:pt idx="72">
                    <c:v>1997</c:v>
                  </c:pt>
                  <c:pt idx="73">
                    <c:v>1998</c:v>
                  </c:pt>
                  <c:pt idx="74">
                    <c:v>1999</c:v>
                  </c:pt>
                  <c:pt idx="75">
                    <c:v>2000</c:v>
                  </c:pt>
                  <c:pt idx="76">
                    <c:v>2001</c:v>
                  </c:pt>
                  <c:pt idx="77">
                    <c:v>2002</c:v>
                  </c:pt>
                  <c:pt idx="78">
                    <c:v>2003</c:v>
                  </c:pt>
                  <c:pt idx="79">
                    <c:v>2004</c:v>
                  </c:pt>
                  <c:pt idx="80">
                    <c:v>2005</c:v>
                  </c:pt>
                  <c:pt idx="81">
                    <c:v>2006</c:v>
                  </c:pt>
                  <c:pt idx="82">
                    <c:v>2007</c:v>
                  </c:pt>
                  <c:pt idx="83">
                    <c:v>2008</c:v>
                  </c:pt>
                  <c:pt idx="84">
                    <c:v>2009</c:v>
                  </c:pt>
                  <c:pt idx="85">
                    <c:v>2010</c:v>
                  </c:pt>
                </c:lvl>
              </c:multiLvlStrCache>
            </c:multiLvlStrRef>
          </c:cat>
          <c:val>
            <c:numRef>
              <c:f>Gem!$U$9:$U$95</c:f>
              <c:numCache>
                <c:ptCount val="87"/>
                <c:pt idx="0">
                  <c:v>1.1649840911118385</c:v>
                </c:pt>
                <c:pt idx="1">
                  <c:v>1.4493145796782545</c:v>
                </c:pt>
                <c:pt idx="2">
                  <c:v>1.2547726664486016</c:v>
                </c:pt>
                <c:pt idx="3">
                  <c:v>0.9908486722769041</c:v>
                </c:pt>
                <c:pt idx="4">
                  <c:v>0.9790582532932889</c:v>
                </c:pt>
                <c:pt idx="5">
                  <c:v>0.7963067590472512</c:v>
                </c:pt>
                <c:pt idx="6">
                  <c:v>1.3894555294537458</c:v>
                </c:pt>
                <c:pt idx="7">
                  <c:v>0.7591215914835412</c:v>
                </c:pt>
                <c:pt idx="8">
                  <c:v>0.7559472479110293</c:v>
                </c:pt>
                <c:pt idx="9">
                  <c:v>1.080637247613667</c:v>
                </c:pt>
                <c:pt idx="10">
                  <c:v>1.2620283089000568</c:v>
                </c:pt>
                <c:pt idx="11">
                  <c:v>1.333677778108181</c:v>
                </c:pt>
                <c:pt idx="12">
                  <c:v>1.2783535044158318</c:v>
                </c:pt>
                <c:pt idx="13">
                  <c:v>0.9055948734723009</c:v>
                </c:pt>
                <c:pt idx="14">
                  <c:v>1.4438728478396625</c:v>
                </c:pt>
                <c:pt idx="15">
                  <c:v>1.5236849148056741</c:v>
                </c:pt>
                <c:pt idx="16">
                  <c:v>1.3191664932052698</c:v>
                </c:pt>
                <c:pt idx="17">
                  <c:v>1.3363986440274769</c:v>
                </c:pt>
                <c:pt idx="18">
                  <c:v>1.2048901245948442</c:v>
                </c:pt>
                <c:pt idx="19">
                  <c:v>1.120089803443457</c:v>
                </c:pt>
                <c:pt idx="20">
                  <c:v>1.1119272056855694</c:v>
                </c:pt>
                <c:pt idx="21">
                  <c:v>0.7609355020964051</c:v>
                </c:pt>
                <c:pt idx="22">
                  <c:v>0.43035029290195975</c:v>
                </c:pt>
                <c:pt idx="23">
                  <c:v>0.7559472479110293</c:v>
                </c:pt>
                <c:pt idx="24">
                  <c:v>0.5029067174165157</c:v>
                </c:pt>
                <c:pt idx="25">
                  <c:v>0.939605697463499</c:v>
                </c:pt>
                <c:pt idx="26">
                  <c:v>1.3967111719052014</c:v>
                </c:pt>
                <c:pt idx="27">
                  <c:v>0.5010928068036518</c:v>
                </c:pt>
                <c:pt idx="28">
                  <c:v>0.7323664099437989</c:v>
                </c:pt>
                <c:pt idx="29">
                  <c:v>0.5355571084480658</c:v>
                </c:pt>
                <c:pt idx="30">
                  <c:v>0.9101296500044608</c:v>
                </c:pt>
                <c:pt idx="31">
                  <c:v>0.7437033512741982</c:v>
                </c:pt>
                <c:pt idx="32">
                  <c:v>0.6983555859526007</c:v>
                </c:pt>
                <c:pt idx="33">
                  <c:v>0.6706934491064261</c:v>
                </c:pt>
                <c:pt idx="34">
                  <c:v>0.533743197835202</c:v>
                </c:pt>
                <c:pt idx="35">
                  <c:v>0.5922418151000626</c:v>
                </c:pt>
                <c:pt idx="36">
                  <c:v>1.0039995242201676</c:v>
                </c:pt>
                <c:pt idx="37">
                  <c:v>0.7155877367748078</c:v>
                </c:pt>
                <c:pt idx="38">
                  <c:v>0.8693166612150232</c:v>
                </c:pt>
                <c:pt idx="39">
                  <c:v>1.1486588955960635</c:v>
                </c:pt>
                <c:pt idx="40">
                  <c:v>1.096962443129442</c:v>
                </c:pt>
                <c:pt idx="41">
                  <c:v>1.0842650688393949</c:v>
                </c:pt>
                <c:pt idx="42">
                  <c:v>0.8380267031431208</c:v>
                </c:pt>
                <c:pt idx="43">
                  <c:v>1.5096271075559793</c:v>
                </c:pt>
                <c:pt idx="44">
                  <c:v>0.6901929881947132</c:v>
                </c:pt>
                <c:pt idx="45">
                  <c:v>0.727378155758423</c:v>
                </c:pt>
                <c:pt idx="46">
                  <c:v>0.782702429450772</c:v>
                </c:pt>
                <c:pt idx="47">
                  <c:v>1.0502542448481968</c:v>
                </c:pt>
                <c:pt idx="48">
                  <c:v>0.8380267031431208</c:v>
                </c:pt>
                <c:pt idx="49">
                  <c:v>0.8561658092717598</c:v>
                </c:pt>
                <c:pt idx="50">
                  <c:v>0.6561821642035149</c:v>
                </c:pt>
                <c:pt idx="51">
                  <c:v>0.5391849296737936</c:v>
                </c:pt>
                <c:pt idx="52">
                  <c:v>1.1949136162240928</c:v>
                </c:pt>
                <c:pt idx="53">
                  <c:v>1.052068155461061</c:v>
                </c:pt>
                <c:pt idx="54">
                  <c:v>0.9568378482857062</c:v>
                </c:pt>
                <c:pt idx="55">
                  <c:v>1.115555026911297</c:v>
                </c:pt>
                <c:pt idx="56">
                  <c:v>1.20987837878022</c:v>
                </c:pt>
                <c:pt idx="57">
                  <c:v>2.325433405691517</c:v>
                </c:pt>
                <c:pt idx="58">
                  <c:v>1.148658895596063</c:v>
                </c:pt>
                <c:pt idx="59">
                  <c:v>0.9491287281810347</c:v>
                </c:pt>
                <c:pt idx="60">
                  <c:v>1.4765232388712128</c:v>
                </c:pt>
                <c:pt idx="61">
                  <c:v>0.3627821225727796</c:v>
                </c:pt>
                <c:pt idx="62">
                  <c:v>0.5822653067293112</c:v>
                </c:pt>
                <c:pt idx="63">
                  <c:v>0.887002289690446</c:v>
                </c:pt>
                <c:pt idx="64">
                  <c:v>0.8221549852805616</c:v>
                </c:pt>
                <c:pt idx="65">
                  <c:v>0.8756653483600466</c:v>
                </c:pt>
                <c:pt idx="66">
                  <c:v>0.5967765916322223</c:v>
                </c:pt>
                <c:pt idx="67">
                  <c:v>1.2538657111421694</c:v>
                </c:pt>
                <c:pt idx="68">
                  <c:v>0.3995138124832735</c:v>
                </c:pt>
                <c:pt idx="69">
                  <c:v>1.4184780992595682</c:v>
                </c:pt>
                <c:pt idx="70">
                  <c:v>0.8870022896904461</c:v>
                </c:pt>
                <c:pt idx="71">
                  <c:v>1.0679398733236198</c:v>
                </c:pt>
                <c:pt idx="72">
                  <c:v>0.887909244996878</c:v>
                </c:pt>
                <c:pt idx="73">
                  <c:v>0.7319129322905829</c:v>
                </c:pt>
                <c:pt idx="75">
                  <c:v>1.0856255017990428</c:v>
                </c:pt>
                <c:pt idx="76">
                  <c:v>1.0892533230247707</c:v>
                </c:pt>
                <c:pt idx="77">
                  <c:v>0.6942742870736568</c:v>
                </c:pt>
                <c:pt idx="84">
                  <c:v>0.8058297897647866</c:v>
                </c:pt>
                <c:pt idx="86">
                  <c:v>0.5042671503761637</c:v>
                </c:pt>
              </c:numCache>
            </c:numRef>
          </c:val>
          <c:smooth val="0"/>
        </c:ser>
        <c:ser>
          <c:idx val="1"/>
          <c:order val="1"/>
          <c:tx>
            <c:v>Cain Precip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Cain!$Q$2:$Q$88</c:f>
              <c:numCache>
                <c:ptCount val="87"/>
                <c:pt idx="5">
                  <c:v>0</c:v>
                </c:pt>
                <c:pt idx="7">
                  <c:v>0.6166522116218561</c:v>
                </c:pt>
                <c:pt idx="8">
                  <c:v>0.5732870771899393</c:v>
                </c:pt>
                <c:pt idx="9">
                  <c:v>1.3295750216825672</c:v>
                </c:pt>
                <c:pt idx="10">
                  <c:v>0.9150043365134433</c:v>
                </c:pt>
                <c:pt idx="11">
                  <c:v>1.2289679098005204</c:v>
                </c:pt>
                <c:pt idx="12">
                  <c:v>1.7146574154379879</c:v>
                </c:pt>
                <c:pt idx="13">
                  <c:v>0.7493495229835213</c:v>
                </c:pt>
                <c:pt idx="14">
                  <c:v>0.8768430182133566</c:v>
                </c:pt>
                <c:pt idx="15">
                  <c:v>1.1014744145706852</c:v>
                </c:pt>
                <c:pt idx="16">
                  <c:v>0.8959236773633998</c:v>
                </c:pt>
                <c:pt idx="17">
                  <c:v>0.8534258456201212</c:v>
                </c:pt>
                <c:pt idx="18">
                  <c:v>0.9176062445793584</c:v>
                </c:pt>
                <c:pt idx="19">
                  <c:v>0.8542931483087598</c:v>
                </c:pt>
                <c:pt idx="20">
                  <c:v>1.0815264527320034</c:v>
                </c:pt>
                <c:pt idx="21">
                  <c:v>1.0875975715524717</c:v>
                </c:pt>
                <c:pt idx="22">
                  <c:v>0.3183000867302689</c:v>
                </c:pt>
                <c:pt idx="23">
                  <c:v>0.7805724197745013</c:v>
                </c:pt>
                <c:pt idx="24">
                  <c:v>0.5680832610581092</c:v>
                </c:pt>
                <c:pt idx="25">
                  <c:v>1.0216825672159584</c:v>
                </c:pt>
                <c:pt idx="26">
                  <c:v>1.706851691240243</c:v>
                </c:pt>
                <c:pt idx="27">
                  <c:v>0.5160450997398093</c:v>
                </c:pt>
                <c:pt idx="28">
                  <c:v>0.8681699913269731</c:v>
                </c:pt>
                <c:pt idx="29">
                  <c:v>0.564614050303556</c:v>
                </c:pt>
                <c:pt idx="30">
                  <c:v>1.3980919340849955</c:v>
                </c:pt>
                <c:pt idx="31">
                  <c:v>0.8542931483087599</c:v>
                </c:pt>
                <c:pt idx="32">
                  <c:v>1.3295750216825672</c:v>
                </c:pt>
                <c:pt idx="33">
                  <c:v>0.8612315698178664</c:v>
                </c:pt>
                <c:pt idx="34">
                  <c:v>0.5611448395490027</c:v>
                </c:pt>
                <c:pt idx="35">
                  <c:v>0.6400693842150911</c:v>
                </c:pt>
                <c:pt idx="36">
                  <c:v>1.1283607979184735</c:v>
                </c:pt>
                <c:pt idx="37">
                  <c:v>1.2732003469210755</c:v>
                </c:pt>
                <c:pt idx="38">
                  <c:v>0.8239375542064181</c:v>
                </c:pt>
                <c:pt idx="39">
                  <c:v>0.9644405897658282</c:v>
                </c:pt>
                <c:pt idx="40">
                  <c:v>1.0884648742411103</c:v>
                </c:pt>
                <c:pt idx="41">
                  <c:v>1.280138768430182</c:v>
                </c:pt>
                <c:pt idx="42">
                  <c:v>0.7103209019947961</c:v>
                </c:pt>
                <c:pt idx="43">
                  <c:v>1.4275802254986991</c:v>
                </c:pt>
                <c:pt idx="44">
                  <c:v>0.8829141370338248</c:v>
                </c:pt>
                <c:pt idx="45">
                  <c:v>0.6348655680832611</c:v>
                </c:pt>
                <c:pt idx="46">
                  <c:v>0.810928013876843</c:v>
                </c:pt>
                <c:pt idx="47">
                  <c:v>1.0945359930615786</c:v>
                </c:pt>
                <c:pt idx="48">
                  <c:v>1.1387684301821335</c:v>
                </c:pt>
                <c:pt idx="49">
                  <c:v>0.9306157849089333</c:v>
                </c:pt>
                <c:pt idx="50">
                  <c:v>0.6816999132697312</c:v>
                </c:pt>
                <c:pt idx="51">
                  <c:v>0.5758889852558544</c:v>
                </c:pt>
                <c:pt idx="52">
                  <c:v>1.8343451864700784</c:v>
                </c:pt>
                <c:pt idx="53">
                  <c:v>1.2263660017346054</c:v>
                </c:pt>
                <c:pt idx="54">
                  <c:v>1.2714657415437987</c:v>
                </c:pt>
                <c:pt idx="55">
                  <c:v>0.7224631396357329</c:v>
                </c:pt>
                <c:pt idx="56">
                  <c:v>1.0910667823070253</c:v>
                </c:pt>
                <c:pt idx="57">
                  <c:v>2.0104076322636604</c:v>
                </c:pt>
                <c:pt idx="58">
                  <c:v>1.0320901994796183</c:v>
                </c:pt>
                <c:pt idx="59">
                  <c:v>0.5958369470945362</c:v>
                </c:pt>
                <c:pt idx="60">
                  <c:v>1.502168256721596</c:v>
                </c:pt>
                <c:pt idx="61">
                  <c:v>0.4830875975715525</c:v>
                </c:pt>
                <c:pt idx="62">
                  <c:v>0.6912402428447529</c:v>
                </c:pt>
                <c:pt idx="63">
                  <c:v>0.422376409366869</c:v>
                </c:pt>
                <c:pt idx="64">
                  <c:v>0.6504770164787511</c:v>
                </c:pt>
                <c:pt idx="65">
                  <c:v>0.6027753686036427</c:v>
                </c:pt>
                <c:pt idx="66">
                  <c:v>0.5862966175195143</c:v>
                </c:pt>
                <c:pt idx="67">
                  <c:v>1.4154379878577625</c:v>
                </c:pt>
                <c:pt idx="68">
                  <c:v>0.30182133564614055</c:v>
                </c:pt>
                <c:pt idx="69">
                  <c:v>1.496964440589766</c:v>
                </c:pt>
                <c:pt idx="70">
                  <c:v>0.9071986123156983</c:v>
                </c:pt>
                <c:pt idx="71">
                  <c:v>0.9366869037294016</c:v>
                </c:pt>
                <c:pt idx="72">
                  <c:v>1.0286209887250652</c:v>
                </c:pt>
                <c:pt idx="73">
                  <c:v>0.7580225498699047</c:v>
                </c:pt>
                <c:pt idx="74">
                  <c:v>0.5854293148308759</c:v>
                </c:pt>
                <c:pt idx="75">
                  <c:v>0.4856895056374675</c:v>
                </c:pt>
                <c:pt idx="76">
                  <c:v>0.5420641803989593</c:v>
                </c:pt>
                <c:pt idx="77">
                  <c:v>0.6626192541196879</c:v>
                </c:pt>
                <c:pt idx="78">
                  <c:v>0.616652211621856</c:v>
                </c:pt>
                <c:pt idx="79">
                  <c:v>1.1179531656548134</c:v>
                </c:pt>
                <c:pt idx="80">
                  <c:v>1.3156981786643538</c:v>
                </c:pt>
                <c:pt idx="81">
                  <c:v>0.46140503035559405</c:v>
                </c:pt>
                <c:pt idx="82">
                  <c:v>0.6487424111014745</c:v>
                </c:pt>
                <c:pt idx="83">
                  <c:v>0.5247181266261925</c:v>
                </c:pt>
                <c:pt idx="84">
                  <c:v>0.7857762359063314</c:v>
                </c:pt>
                <c:pt idx="85">
                  <c:v>1.0104076322636601</c:v>
                </c:pt>
                <c:pt idx="86">
                  <c:v>0.6201214223764094</c:v>
                </c:pt>
              </c:numCache>
            </c:numRef>
          </c:val>
          <c:smooth val="0"/>
        </c:ser>
        <c:ser>
          <c:idx val="2"/>
          <c:order val="2"/>
          <c:tx>
            <c:v>Ellery Precip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Ellery!$U$9:$U$95</c:f>
              <c:numCache>
                <c:ptCount val="87"/>
                <c:pt idx="0">
                  <c:v>0.9096956856216817</c:v>
                </c:pt>
                <c:pt idx="1">
                  <c:v>1.6055263390210992</c:v>
                </c:pt>
                <c:pt idx="2">
                  <c:v>1.4512819542708688</c:v>
                </c:pt>
                <c:pt idx="3">
                  <c:v>1.1962594428259745</c:v>
                </c:pt>
                <c:pt idx="4">
                  <c:v>1.403970085631771</c:v>
                </c:pt>
                <c:pt idx="5">
                  <c:v>1.0666326157416166</c:v>
                </c:pt>
                <c:pt idx="6">
                  <c:v>1.2404941167568386</c:v>
                </c:pt>
                <c:pt idx="7">
                  <c:v>0.7439118207155739</c:v>
                </c:pt>
                <c:pt idx="8">
                  <c:v>0.8169951950361319</c:v>
                </c:pt>
                <c:pt idx="9">
                  <c:v>1.0308602272583962</c:v>
                </c:pt>
                <c:pt idx="10">
                  <c:v>1.6624544411234283</c:v>
                </c:pt>
                <c:pt idx="11">
                  <c:v>1.2308778832936071</c:v>
                </c:pt>
                <c:pt idx="12">
                  <c:v>1.436280630068228</c:v>
                </c:pt>
                <c:pt idx="13">
                  <c:v>0.8235342337911292</c:v>
                </c:pt>
                <c:pt idx="14">
                  <c:v>1.2966529201821095</c:v>
                </c:pt>
                <c:pt idx="15">
                  <c:v>1.0474001488151539</c:v>
                </c:pt>
                <c:pt idx="16">
                  <c:v>1.2916524787812291</c:v>
                </c:pt>
                <c:pt idx="17">
                  <c:v>1.3255016205718035</c:v>
                </c:pt>
                <c:pt idx="18">
                  <c:v>0.7400653273302814</c:v>
                </c:pt>
                <c:pt idx="19">
                  <c:v>0.653903875499729</c:v>
                </c:pt>
                <c:pt idx="20">
                  <c:v>0.7908390400161428</c:v>
                </c:pt>
                <c:pt idx="21">
                  <c:v>0.6700591477179574</c:v>
                </c:pt>
                <c:pt idx="22">
                  <c:v>0.40195855876306863</c:v>
                </c:pt>
                <c:pt idx="23">
                  <c:v>0.583897695887405</c:v>
                </c:pt>
                <c:pt idx="24">
                  <c:v>0.650826680791495</c:v>
                </c:pt>
                <c:pt idx="25">
                  <c:v>0.8908478680337482</c:v>
                </c:pt>
                <c:pt idx="26">
                  <c:v>1.0939427187771935</c:v>
                </c:pt>
                <c:pt idx="27">
                  <c:v>0.867384258383464</c:v>
                </c:pt>
                <c:pt idx="28">
                  <c:v>0.844305298071709</c:v>
                </c:pt>
                <c:pt idx="29">
                  <c:v>0.4885046599321505</c:v>
                </c:pt>
                <c:pt idx="30">
                  <c:v>1.0270137338731036</c:v>
                </c:pt>
                <c:pt idx="31">
                  <c:v>0.6669819530097235</c:v>
                </c:pt>
                <c:pt idx="32">
                  <c:v>0.8870013746484557</c:v>
                </c:pt>
                <c:pt idx="33">
                  <c:v>0.6385179019585588</c:v>
                </c:pt>
                <c:pt idx="34">
                  <c:v>0.7266026004817576</c:v>
                </c:pt>
                <c:pt idx="35">
                  <c:v>0.6331328112191493</c:v>
                </c:pt>
                <c:pt idx="36">
                  <c:v>0.9835483586192981</c:v>
                </c:pt>
                <c:pt idx="37">
                  <c:v>0.9116189323143278</c:v>
                </c:pt>
                <c:pt idx="38">
                  <c:v>0.9123882309913863</c:v>
                </c:pt>
                <c:pt idx="39">
                  <c:v>1.2093375203359693</c:v>
                </c:pt>
                <c:pt idx="40">
                  <c:v>0.7966087800940815</c:v>
                </c:pt>
                <c:pt idx="41">
                  <c:v>1.07009445978838</c:v>
                </c:pt>
                <c:pt idx="42">
                  <c:v>0.8185337923902488</c:v>
                </c:pt>
                <c:pt idx="43">
                  <c:v>1.2231848965230223</c:v>
                </c:pt>
                <c:pt idx="44">
                  <c:v>0.8531522328578816</c:v>
                </c:pt>
                <c:pt idx="45">
                  <c:v>0.847767142118472</c:v>
                </c:pt>
                <c:pt idx="46">
                  <c:v>0.83853555799377</c:v>
                </c:pt>
                <c:pt idx="47">
                  <c:v>0.9020026988510966</c:v>
                </c:pt>
                <c:pt idx="48">
                  <c:v>1.1185602764430655</c:v>
                </c:pt>
                <c:pt idx="49">
                  <c:v>0.9431601780737267</c:v>
                </c:pt>
                <c:pt idx="50">
                  <c:v>0.5996683187671042</c:v>
                </c:pt>
                <c:pt idx="51">
                  <c:v>0.4823502705156823</c:v>
                </c:pt>
                <c:pt idx="52">
                  <c:v>1.2347243766789</c:v>
                </c:pt>
                <c:pt idx="53">
                  <c:v>0.9670084370625404</c:v>
                </c:pt>
                <c:pt idx="54">
                  <c:v>1.3528117236073804</c:v>
                </c:pt>
                <c:pt idx="55">
                  <c:v>1.1124058870265978</c:v>
                </c:pt>
                <c:pt idx="56">
                  <c:v>1.3093463483535748</c:v>
                </c:pt>
                <c:pt idx="57">
                  <c:v>2.137111724868526</c:v>
                </c:pt>
                <c:pt idx="58">
                  <c:v>1.1547173142648153</c:v>
                </c:pt>
                <c:pt idx="59">
                  <c:v>1.060862875663678</c:v>
                </c:pt>
                <c:pt idx="60">
                  <c:v>1.3247323218947449</c:v>
                </c:pt>
                <c:pt idx="61">
                  <c:v>0.5285081911391927</c:v>
                </c:pt>
                <c:pt idx="62">
                  <c:v>0.7362188339449889</c:v>
                </c:pt>
                <c:pt idx="63">
                  <c:v>0.8254574804837754</c:v>
                </c:pt>
                <c:pt idx="64">
                  <c:v>0.6581350182235507</c:v>
                </c:pt>
                <c:pt idx="65">
                  <c:v>0.7435271713770447</c:v>
                </c:pt>
                <c:pt idx="66">
                  <c:v>0.5896674359653437</c:v>
                </c:pt>
                <c:pt idx="67">
                  <c:v>0.9196965684234423</c:v>
                </c:pt>
                <c:pt idx="68">
                  <c:v>0.40503575347130266</c:v>
                </c:pt>
                <c:pt idx="69">
                  <c:v>1.1543326649262862</c:v>
                </c:pt>
                <c:pt idx="70">
                  <c:v>1.15740985963452</c:v>
                </c:pt>
                <c:pt idx="71">
                  <c:v>1.3758906839191356</c:v>
                </c:pt>
                <c:pt idx="72">
                  <c:v>1.098943160178074</c:v>
                </c:pt>
                <c:pt idx="73">
                  <c:v>0.8373816099781822</c:v>
                </c:pt>
                <c:pt idx="74">
                  <c:v>0.8250728311452463</c:v>
                </c:pt>
                <c:pt idx="75">
                  <c:v>0.5204305550300783</c:v>
                </c:pt>
                <c:pt idx="76">
                  <c:v>0.7235254057735236</c:v>
                </c:pt>
                <c:pt idx="77">
                  <c:v>0.586974890595639</c:v>
                </c:pt>
                <c:pt idx="78">
                  <c:v>0.5431248660033043</c:v>
                </c:pt>
                <c:pt idx="84">
                  <c:v>0.6046687601679845</c:v>
                </c:pt>
                <c:pt idx="85">
                  <c:v>1.0981738615010155</c:v>
                </c:pt>
              </c:numCache>
            </c:numRef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4601"/>
        <c:crosses val="autoZero"/>
        <c:auto val="1"/>
        <c:lblOffset val="100"/>
        <c:tickLblSkip val="5"/>
        <c:noMultiLvlLbl val="0"/>
      </c:catAx>
      <c:valAx>
        <c:axId val="456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average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985"/>
          <c:w val="0.1767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455"/>
          <c:h val="0.8405"/>
        </c:manualLayout>
      </c:layout>
      <c:areaChart>
        <c:grouping val="stacked"/>
        <c:varyColors val="0"/>
        <c:ser>
          <c:idx val="1"/>
          <c:order val="0"/>
          <c:tx>
            <c:v>3-yr average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</c:ser>
        <c:axId val="8418226"/>
        <c:axId val="8655171"/>
      </c:areaChart>
      <c:barChart>
        <c:barDir val="col"/>
        <c:grouping val="clustered"/>
        <c:varyColors val="0"/>
        <c:ser>
          <c:idx val="0"/>
          <c:order val="1"/>
          <c:tx>
            <c:v>annual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Cain!$S$9:$S$86</c:f>
              <c:numCache>
                <c:ptCount val="78"/>
                <c:pt idx="0">
                  <c:v>-0.14246937986168506</c:v>
                </c:pt>
                <c:pt idx="1">
                  <c:v>-0.18266017072108998</c:v>
                </c:pt>
                <c:pt idx="2">
                  <c:v>0.24893777406890027</c:v>
                </c:pt>
                <c:pt idx="3">
                  <c:v>-0.34702397238661353</c:v>
                </c:pt>
                <c:pt idx="4">
                  <c:v>-0.1047098683076606</c:v>
                </c:pt>
                <c:pt idx="5">
                  <c:v>0.43630391102215604</c:v>
                </c:pt>
                <c:pt idx="6">
                  <c:v>-0.15624535048877963</c:v>
                </c:pt>
                <c:pt idx="7">
                  <c:v>-0.5670298296263059</c:v>
                </c:pt>
                <c:pt idx="8">
                  <c:v>-0.42221050023498896</c:v>
                </c:pt>
                <c:pt idx="9">
                  <c:v>-0.42324281584186996</c:v>
                </c:pt>
                <c:pt idx="10">
                  <c:v>-0.48297279840735563</c:v>
                </c:pt>
                <c:pt idx="11">
                  <c:v>-0.2872838800154859</c:v>
                </c:pt>
                <c:pt idx="12">
                  <c:v>-0.2657966551346972</c:v>
                </c:pt>
                <c:pt idx="13">
                  <c:v>-0.030400752953565924</c:v>
                </c:pt>
                <c:pt idx="14">
                  <c:v>0.3266620694560666</c:v>
                </c:pt>
                <c:pt idx="15">
                  <c:v>-0.11205020617169087</c:v>
                </c:pt>
                <c:pt idx="16">
                  <c:v>0.024625171863472017</c:v>
                </c:pt>
                <c:pt idx="17">
                  <c:v>0.06517654364159353</c:v>
                </c:pt>
                <c:pt idx="18">
                  <c:v>0.08207686975245942</c:v>
                </c:pt>
                <c:pt idx="19">
                  <c:v>0.3101405193350415</c:v>
                </c:pt>
                <c:pt idx="20">
                  <c:v>0.014952292936157519</c:v>
                </c:pt>
                <c:pt idx="21">
                  <c:v>0.13580358138317428</c:v>
                </c:pt>
                <c:pt idx="22">
                  <c:v>0.029056941855490237</c:v>
                </c:pt>
                <c:pt idx="23">
                  <c:v>0.48796228408053477</c:v>
                </c:pt>
                <c:pt idx="24">
                  <c:v>0.11058979703456173</c:v>
                </c:pt>
                <c:pt idx="25">
                  <c:v>0.6312194357299665</c:v>
                </c:pt>
                <c:pt idx="26">
                  <c:v>0.19053812071144027</c:v>
                </c:pt>
                <c:pt idx="27">
                  <c:v>0.027401641713800773</c:v>
                </c:pt>
                <c:pt idx="28">
                  <c:v>0.0478275691150285</c:v>
                </c:pt>
                <c:pt idx="29">
                  <c:v>0.12436127369830596</c:v>
                </c:pt>
                <c:pt idx="30">
                  <c:v>0.5576126101462677</c:v>
                </c:pt>
                <c:pt idx="31">
                  <c:v>-0.045379107008605035</c:v>
                </c:pt>
                <c:pt idx="32">
                  <c:v>-0.18421830583023524</c:v>
                </c:pt>
                <c:pt idx="33">
                  <c:v>-0.008497568888331752</c:v>
                </c:pt>
                <c:pt idx="34">
                  <c:v>0.19587369959078704</c:v>
                </c:pt>
                <c:pt idx="35">
                  <c:v>-0.12770580114832464</c:v>
                </c:pt>
                <c:pt idx="36">
                  <c:v>-0.08204688205728017</c:v>
                </c:pt>
                <c:pt idx="37">
                  <c:v>0.19272114883911162</c:v>
                </c:pt>
                <c:pt idx="38">
                  <c:v>-0.0925125876751619</c:v>
                </c:pt>
                <c:pt idx="39">
                  <c:v>0.028225584426071038</c:v>
                </c:pt>
                <c:pt idx="40">
                  <c:v>0.04428174821338171</c:v>
                </c:pt>
                <c:pt idx="41">
                  <c:v>0.3007417270390127</c:v>
                </c:pt>
                <c:pt idx="42">
                  <c:v>0.07444997563717348</c:v>
                </c:pt>
                <c:pt idx="43">
                  <c:v>0.02551774906621629</c:v>
                </c:pt>
                <c:pt idx="44">
                  <c:v>0.0367040555820608</c:v>
                </c:pt>
                <c:pt idx="45">
                  <c:v>0.6394315702459856</c:v>
                </c:pt>
                <c:pt idx="46">
                  <c:v>0.1742978462735445</c:v>
                </c:pt>
                <c:pt idx="47">
                  <c:v>0.3146278932580925</c:v>
                </c:pt>
                <c:pt idx="48">
                  <c:v>-0.3930918872755641</c:v>
                </c:pt>
                <c:pt idx="49">
                  <c:v>-0.11881159647319484</c:v>
                </c:pt>
                <c:pt idx="50">
                  <c:v>-0.31502577342785676</c:v>
                </c:pt>
                <c:pt idx="51">
                  <c:v>-0.11656869611644471</c:v>
                </c:pt>
                <c:pt idx="52">
                  <c:v>-0.3532917810864985</c:v>
                </c:pt>
                <c:pt idx="53">
                  <c:v>0.02564501785038309</c:v>
                </c:pt>
                <c:pt idx="54">
                  <c:v>0.12030547499877292</c:v>
                </c:pt>
                <c:pt idx="55">
                  <c:v>0.10897493611544173</c:v>
                </c:pt>
                <c:pt idx="56">
                  <c:v>-0.46462588032357705</c:v>
                </c:pt>
                <c:pt idx="57">
                  <c:v>-0.17167796880181052</c:v>
                </c:pt>
                <c:pt idx="58">
                  <c:v>-0.27288997975640394</c:v>
                </c:pt>
                <c:pt idx="59">
                  <c:v>-0.010479974112707957</c:v>
                </c:pt>
                <c:pt idx="60">
                  <c:v>0.16157227671559315</c:v>
                </c:pt>
                <c:pt idx="61">
                  <c:v>-0.09769247683713295</c:v>
                </c:pt>
                <c:pt idx="62">
                  <c:v>0.07848634133019772</c:v>
                </c:pt>
                <c:pt idx="63">
                  <c:v>0.020196322625252172</c:v>
                </c:pt>
                <c:pt idx="64">
                  <c:v>-0.13125296959421828</c:v>
                </c:pt>
                <c:pt idx="65">
                  <c:v>0.1407117437281873</c:v>
                </c:pt>
                <c:pt idx="66">
                  <c:v>0.026109617579321842</c:v>
                </c:pt>
                <c:pt idx="68">
                  <c:v>-0.5999359961615753</c:v>
                </c:pt>
                <c:pt idx="69">
                  <c:v>-0.5471891426258114</c:v>
                </c:pt>
                <c:pt idx="70">
                  <c:v>-0.031655032953968876</c:v>
                </c:pt>
                <c:pt idx="77">
                  <c:v>-0.020053553858455198</c:v>
                </c:pt>
              </c:numCache>
            </c:numRef>
          </c:val>
        </c:ser>
        <c:axId val="8418226"/>
        <c:axId val="8655171"/>
      </c:barChart>
      <c:catAx>
        <c:axId val="841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55171"/>
        <c:crosses val="autoZero"/>
        <c:auto val="0"/>
        <c:lblOffset val="100"/>
        <c:tickLblSkip val="5"/>
        <c:noMultiLvlLbl val="0"/>
      </c:catAx>
      <c:valAx>
        <c:axId val="8655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1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895"/>
          <c:w val="0.101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Cain Ranch and Ellery Lake Precip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949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Cain!$T$9:$T$86</c:f>
              <c:numCache>
                <c:ptCount val="78"/>
                <c:pt idx="0">
                  <c:v>-0.1272596090937178</c:v>
                </c:pt>
                <c:pt idx="1">
                  <c:v>-0.24370811784619262</c:v>
                </c:pt>
                <c:pt idx="2">
                  <c:v>0.29871479442417104</c:v>
                </c:pt>
                <c:pt idx="3">
                  <c:v>-0.7474501046099851</c:v>
                </c:pt>
                <c:pt idx="4">
                  <c:v>-0.0019099734930867474</c:v>
                </c:pt>
                <c:pt idx="5">
                  <c:v>0.27837678536975985</c:v>
                </c:pt>
                <c:pt idx="6">
                  <c:v>-0.07418471080760791</c:v>
                </c:pt>
                <c:pt idx="7">
                  <c:v>-0.4198099019687529</c:v>
                </c:pt>
                <c:pt idx="8">
                  <c:v>0.054074265755531314</c:v>
                </c:pt>
                <c:pt idx="9">
                  <c:v>-0.3957288014178293</c:v>
                </c:pt>
                <c:pt idx="10">
                  <c:v>-0.4720757749516823</c:v>
                </c:pt>
                <c:pt idx="11">
                  <c:v>0.17754091724907695</c:v>
                </c:pt>
                <c:pt idx="12">
                  <c:v>0.20038927280903085</c:v>
                </c:pt>
                <c:pt idx="13">
                  <c:v>0.2906874127158606</c:v>
                </c:pt>
                <c:pt idx="14">
                  <c:v>0.41753842383451434</c:v>
                </c:pt>
                <c:pt idx="15">
                  <c:v>-0.08365847203279975</c:v>
                </c:pt>
                <c:pt idx="16">
                  <c:v>0.19667472388709628</c:v>
                </c:pt>
                <c:pt idx="17">
                  <c:v>-0.08274341973338573</c:v>
                </c:pt>
                <c:pt idx="18">
                  <c:v>0.13083469918221025</c:v>
                </c:pt>
                <c:pt idx="19">
                  <c:v>0.6129089724630494</c:v>
                </c:pt>
                <c:pt idx="20">
                  <c:v>-0.3513391586436547</c:v>
                </c:pt>
                <c:pt idx="21">
                  <c:v>0.02386469325526419</c:v>
                </c:pt>
                <c:pt idx="22">
                  <c:v>0.07610939037140557</c:v>
                </c:pt>
                <c:pt idx="23">
                  <c:v>0.371078200211892</c:v>
                </c:pt>
                <c:pt idx="24">
                  <c:v>0.1873111952990364</c:v>
                </c:pt>
                <c:pt idx="25">
                  <c:v>0.4425736470341115</c:v>
                </c:pt>
                <c:pt idx="26">
                  <c:v>0.22271366785930757</c:v>
                </c:pt>
                <c:pt idx="27">
                  <c:v>-0.16545776093275488</c:v>
                </c:pt>
                <c:pt idx="28">
                  <c:v>0.006936572995941748</c:v>
                </c:pt>
                <c:pt idx="29">
                  <c:v>0.14481243929917542</c:v>
                </c:pt>
                <c:pt idx="30">
                  <c:v>0.36158141460674775</c:v>
                </c:pt>
                <c:pt idx="31">
                  <c:v>-0.08845067678496821</c:v>
                </c:pt>
                <c:pt idx="32">
                  <c:v>-0.24489693057014106</c:v>
                </c:pt>
                <c:pt idx="33">
                  <c:v>0.29185609414702873</c:v>
                </c:pt>
                <c:pt idx="34">
                  <c:v>0.210044308641802</c:v>
                </c:pt>
                <c:pt idx="35">
                  <c:v>-0.10821289039545268</c:v>
                </c:pt>
                <c:pt idx="36">
                  <c:v>0.2043953289756768</c:v>
                </c:pt>
                <c:pt idx="37">
                  <c:v>0.029761904175943266</c:v>
                </c:pt>
                <c:pt idx="38">
                  <c:v>-0.21290157403521093</c:v>
                </c:pt>
                <c:pt idx="39">
                  <c:v>-0.027607544116927007</c:v>
                </c:pt>
                <c:pt idx="40">
                  <c:v>0.19253329421048193</c:v>
                </c:pt>
                <c:pt idx="41">
                  <c:v>0.020208153739067924</c:v>
                </c:pt>
                <c:pt idx="42">
                  <c:v>-0.012544393164793388</c:v>
                </c:pt>
                <c:pt idx="43">
                  <c:v>0.08203159450262698</c:v>
                </c:pt>
                <c:pt idx="44">
                  <c:v>0.09353871474017211</c:v>
                </c:pt>
                <c:pt idx="45">
                  <c:v>0.5996208097911784</c:v>
                </c:pt>
                <c:pt idx="46">
                  <c:v>0.25935756467206506</c:v>
                </c:pt>
                <c:pt idx="47">
                  <c:v>-0.08134598206358179</c:v>
                </c:pt>
                <c:pt idx="48">
                  <c:v>-0.3899427473908649</c:v>
                </c:pt>
                <c:pt idx="49">
                  <c:v>-0.21827956604654952</c:v>
                </c:pt>
                <c:pt idx="50">
                  <c:v>-0.1267040926048657</c:v>
                </c:pt>
                <c:pt idx="51">
                  <c:v>-0.12262711478519694</c:v>
                </c:pt>
                <c:pt idx="52">
                  <c:v>-0.4650259285691418</c:v>
                </c:pt>
                <c:pt idx="53">
                  <c:v>0.17743593482685105</c:v>
                </c:pt>
                <c:pt idx="54">
                  <c:v>-0.045420593567640166</c:v>
                </c:pt>
                <c:pt idx="55">
                  <c:v>-0.04497859110023594</c:v>
                </c:pt>
                <c:pt idx="56">
                  <c:v>-0.40308107111690644</c:v>
                </c:pt>
                <c:pt idx="57">
                  <c:v>-0.007658001744799581</c:v>
                </c:pt>
                <c:pt idx="58">
                  <c:v>-0.14075180277340205</c:v>
                </c:pt>
                <c:pt idx="59">
                  <c:v>-0.0033708184458293156</c:v>
                </c:pt>
                <c:pt idx="60">
                  <c:v>0.49574141943432026</c:v>
                </c:pt>
                <c:pt idx="61">
                  <c:v>-0.10321441782516211</c:v>
                </c:pt>
                <c:pt idx="62">
                  <c:v>0.3426317756634798</c:v>
                </c:pt>
                <c:pt idx="63">
                  <c:v>-0.2502112473188216</c:v>
                </c:pt>
                <c:pt idx="64">
                  <c:v>-0.43920378018973405</c:v>
                </c:pt>
                <c:pt idx="65">
                  <c:v>-0.07032217145300868</c:v>
                </c:pt>
                <c:pt idx="66">
                  <c:v>-0.07935906010827753</c:v>
                </c:pt>
                <c:pt idx="67">
                  <c:v>-0.23964351631437042</c:v>
                </c:pt>
                <c:pt idx="68">
                  <c:v>-0.0347410493926108</c:v>
                </c:pt>
                <c:pt idx="69">
                  <c:v>-0.18146122537456433</c:v>
                </c:pt>
                <c:pt idx="70">
                  <c:v>0.07564436352404891</c:v>
                </c:pt>
                <c:pt idx="71">
                  <c:v>0.07352734561855168</c:v>
                </c:pt>
                <c:pt idx="77">
                  <c:v>0.18110747573834685</c:v>
                </c:pt>
              </c:numCache>
            </c:numRef>
          </c:val>
        </c:ser>
        <c:axId val="10787676"/>
        <c:axId val="29980221"/>
      </c:bar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0221"/>
        <c:crosses val="autoZero"/>
        <c:auto val="1"/>
        <c:lblOffset val="100"/>
        <c:tickLblSkip val="3"/>
        <c:noMultiLvlLbl val="0"/>
      </c:catAx>
      <c:valAx>
        <c:axId val="29980221"/>
        <c:scaling>
          <c:orientation val="minMax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% of average higher/lower than Ellery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5"/>
          <c:h val="0.80575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1386534"/>
        <c:axId val="12478807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PDO!$O$64:$O$142</c:f>
              <c:numCache>
                <c:ptCount val="79"/>
                <c:pt idx="0">
                  <c:v>0.012499999999999956</c:v>
                </c:pt>
                <c:pt idx="1">
                  <c:v>0.16055555555555548</c:v>
                </c:pt>
                <c:pt idx="2">
                  <c:v>0.433611111111111</c:v>
                </c:pt>
                <c:pt idx="3">
                  <c:v>1.2372222222222222</c:v>
                </c:pt>
                <c:pt idx="4">
                  <c:v>0.9511111111111111</c:v>
                </c:pt>
                <c:pt idx="5">
                  <c:v>0.7366666666666667</c:v>
                </c:pt>
                <c:pt idx="6">
                  <c:v>0.18138888888888885</c:v>
                </c:pt>
                <c:pt idx="7">
                  <c:v>0.6630555555555556</c:v>
                </c:pt>
                <c:pt idx="8">
                  <c:v>1.276111111111111</c:v>
                </c:pt>
                <c:pt idx="9">
                  <c:v>1.4097222222222223</c:v>
                </c:pt>
                <c:pt idx="10">
                  <c:v>0.8580555555555556</c:v>
                </c:pt>
                <c:pt idx="11">
                  <c:v>0.1511111111111111</c:v>
                </c:pt>
                <c:pt idx="12">
                  <c:v>-0.0675</c:v>
                </c:pt>
                <c:pt idx="13">
                  <c:v>-0.3</c:v>
                </c:pt>
                <c:pt idx="14">
                  <c:v>-0.0911111111111111</c:v>
                </c:pt>
                <c:pt idx="15">
                  <c:v>-0.31916666666666665</c:v>
                </c:pt>
                <c:pt idx="16">
                  <c:v>-0.5341666666666667</c:v>
                </c:pt>
                <c:pt idx="17">
                  <c:v>-1.3041666666666665</c:v>
                </c:pt>
                <c:pt idx="18">
                  <c:v>-1.2691666666666666</c:v>
                </c:pt>
                <c:pt idx="19">
                  <c:v>-1.1483333333333332</c:v>
                </c:pt>
                <c:pt idx="20">
                  <c:v>-0.5972222222222222</c:v>
                </c:pt>
                <c:pt idx="21">
                  <c:v>-0.43777777777777777</c:v>
                </c:pt>
                <c:pt idx="22">
                  <c:v>-0.798611111111111</c:v>
                </c:pt>
                <c:pt idx="23">
                  <c:v>-1.3477777777777777</c:v>
                </c:pt>
                <c:pt idx="24">
                  <c:v>-1.175</c:v>
                </c:pt>
                <c:pt idx="25">
                  <c:v>-0.31111111111111117</c:v>
                </c:pt>
                <c:pt idx="26">
                  <c:v>0.28138888888888886</c:v>
                </c:pt>
                <c:pt idx="27">
                  <c:v>0.22472222222222224</c:v>
                </c:pt>
                <c:pt idx="28">
                  <c:v>-0.2622222222222222</c:v>
                </c:pt>
                <c:pt idx="29">
                  <c:v>-0.6394444444444445</c:v>
                </c:pt>
                <c:pt idx="30">
                  <c:v>-0.8872222222222222</c:v>
                </c:pt>
                <c:pt idx="31">
                  <c:v>-0.8713888888888889</c:v>
                </c:pt>
                <c:pt idx="32">
                  <c:v>-0.5900000000000001</c:v>
                </c:pt>
                <c:pt idx="33">
                  <c:v>-0.5144444444444445</c:v>
                </c:pt>
                <c:pt idx="34">
                  <c:v>-0.5025000000000001</c:v>
                </c:pt>
                <c:pt idx="35">
                  <c:v>-0.5322222222222223</c:v>
                </c:pt>
                <c:pt idx="36">
                  <c:v>-0.4119444444444445</c:v>
                </c:pt>
                <c:pt idx="37">
                  <c:v>-0.2997222222222222</c:v>
                </c:pt>
                <c:pt idx="38">
                  <c:v>-0.5955555555555555</c:v>
                </c:pt>
                <c:pt idx="39">
                  <c:v>-0.8700000000000001</c:v>
                </c:pt>
                <c:pt idx="40">
                  <c:v>-1.0055555555555558</c:v>
                </c:pt>
                <c:pt idx="41">
                  <c:v>-0.6875</c:v>
                </c:pt>
                <c:pt idx="42">
                  <c:v>-0.7474999999999999</c:v>
                </c:pt>
                <c:pt idx="43">
                  <c:v>-0.4766666666666666</c:v>
                </c:pt>
                <c:pt idx="44">
                  <c:v>-0.2875000000000001</c:v>
                </c:pt>
                <c:pt idx="45">
                  <c:v>0.15833333333333333</c:v>
                </c:pt>
                <c:pt idx="46">
                  <c:v>0.2672222222222222</c:v>
                </c:pt>
                <c:pt idx="47">
                  <c:v>0.39111111111111113</c:v>
                </c:pt>
                <c:pt idx="48">
                  <c:v>0.6186111111111111</c:v>
                </c:pt>
                <c:pt idx="49">
                  <c:v>0.545</c:v>
                </c:pt>
                <c:pt idx="50">
                  <c:v>0.893611111111111</c:v>
                </c:pt>
                <c:pt idx="51">
                  <c:v>0.8666666666666667</c:v>
                </c:pt>
                <c:pt idx="52">
                  <c:v>0.9783333333333334</c:v>
                </c:pt>
                <c:pt idx="53">
                  <c:v>0.8419444444444445</c:v>
                </c:pt>
                <c:pt idx="54">
                  <c:v>1.169722222222222</c:v>
                </c:pt>
                <c:pt idx="55">
                  <c:v>1.1972222222222222</c:v>
                </c:pt>
                <c:pt idx="56">
                  <c:v>0.7244444444444444</c:v>
                </c:pt>
                <c:pt idx="57">
                  <c:v>-0.0011111111111110443</c:v>
                </c:pt>
                <c:pt idx="58">
                  <c:v>-0.3180555555555555</c:v>
                </c:pt>
                <c:pt idx="59">
                  <c:v>0.05111111111111114</c:v>
                </c:pt>
                <c:pt idx="60">
                  <c:v>0.6419444444444445</c:v>
                </c:pt>
                <c:pt idx="61">
                  <c:v>0.7311111111111109</c:v>
                </c:pt>
                <c:pt idx="62">
                  <c:v>0.6358333333333333</c:v>
                </c:pt>
                <c:pt idx="63">
                  <c:v>0.3772222222222221</c:v>
                </c:pt>
                <c:pt idx="64">
                  <c:v>0.9147222222222222</c:v>
                </c:pt>
                <c:pt idx="65">
                  <c:v>0.7825000000000001</c:v>
                </c:pt>
                <c:pt idx="66">
                  <c:v>0.21444444444444452</c:v>
                </c:pt>
                <c:pt idx="67">
                  <c:v>-0.46916666666666657</c:v>
                </c:pt>
                <c:pt idx="68">
                  <c:v>-0.7386111111111111</c:v>
                </c:pt>
                <c:pt idx="69">
                  <c:v>-0.31055555555555553</c:v>
                </c:pt>
                <c:pt idx="70">
                  <c:v>0.20916666666666664</c:v>
                </c:pt>
                <c:pt idx="71">
                  <c:v>0.5116666666666666</c:v>
                </c:pt>
                <c:pt idx="72">
                  <c:v>0.5630555555555555</c:v>
                </c:pt>
                <c:pt idx="73">
                  <c:v>0.3036111111111111</c:v>
                </c:pt>
                <c:pt idx="74">
                  <c:v>0.12333333333333336</c:v>
                </c:pt>
                <c:pt idx="75">
                  <c:v>-0.43249999999999994</c:v>
                </c:pt>
                <c:pt idx="76">
                  <c:v>-0.7002777777777777</c:v>
                </c:pt>
                <c:pt idx="77">
                  <c:v>-0.7119696969696969</c:v>
                </c:pt>
              </c:numCache>
            </c:numRef>
          </c:val>
          <c:smooth val="0"/>
        </c:ser>
        <c:marker val="1"/>
        <c:axId val="45200400"/>
        <c:axId val="4150417"/>
      </c:lineChart>
      <c:catAx>
        <c:axId val="13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8807"/>
        <c:crosses val="autoZero"/>
        <c:auto val="0"/>
        <c:lblOffset val="100"/>
        <c:tickLblSkip val="5"/>
        <c:noMultiLvlLbl val="0"/>
      </c:catAx>
      <c:valAx>
        <c:axId val="12478807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534"/>
        <c:crossesAt val="1"/>
        <c:crossBetween val="between"/>
        <c:dispUnits/>
      </c:valAx>
      <c:catAx>
        <c:axId val="45200400"/>
        <c:scaling>
          <c:orientation val="minMax"/>
        </c:scaling>
        <c:axPos val="t"/>
        <c:delete val="1"/>
        <c:majorTickMark val="out"/>
        <c:minorTickMark val="none"/>
        <c:tickLblPos val="nextTo"/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004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Non-Sierra percent of average precipitation compared to Sierra
and the Pacific Decadal Oscillation 1 yr lag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75"/>
          <c:w val="0.716"/>
          <c:h val="0.806"/>
        </c:manualLayout>
      </c:layout>
      <c:lineChart>
        <c:grouping val="standard"/>
        <c:varyColors val="0"/>
        <c:ser>
          <c:idx val="1"/>
          <c:order val="0"/>
          <c:tx>
            <c:v>3-yr average precip difference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Cain!$A$9:$A$86</c:f>
              <c:numCache>
                <c:ptCount val="78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</c:numCache>
            </c:numRef>
          </c:cat>
          <c:val>
            <c:numRef>
              <c:f>Cain!$U$9:$U$86</c:f>
              <c:numCache>
                <c:ptCount val="78"/>
                <c:pt idx="1">
                  <c:v>-0.025397258837958254</c:v>
                </c:pt>
                <c:pt idx="2">
                  <c:v>-0.0935821230129344</c:v>
                </c:pt>
                <c:pt idx="3">
                  <c:v>-0.06759868887512462</c:v>
                </c:pt>
                <c:pt idx="4">
                  <c:v>-0.005143309890706031</c:v>
                </c:pt>
                <c:pt idx="5">
                  <c:v>0.0584495640752386</c:v>
                </c:pt>
                <c:pt idx="6">
                  <c:v>-0.09565708969764315</c:v>
                </c:pt>
                <c:pt idx="7">
                  <c:v>-0.3818285601166915</c:v>
                </c:pt>
                <c:pt idx="8">
                  <c:v>-0.47082771523438827</c:v>
                </c:pt>
                <c:pt idx="9">
                  <c:v>-0.4428087048280715</c:v>
                </c:pt>
                <c:pt idx="10">
                  <c:v>-0.3978331647549038</c:v>
                </c:pt>
                <c:pt idx="11">
                  <c:v>-0.34535111118584627</c:v>
                </c:pt>
                <c:pt idx="12">
                  <c:v>-0.19449376270124966</c:v>
                </c:pt>
                <c:pt idx="13">
                  <c:v>0.010154887122601153</c:v>
                </c:pt>
                <c:pt idx="14">
                  <c:v>0.06140370344360326</c:v>
                </c:pt>
                <c:pt idx="15">
                  <c:v>0.07974567838261591</c:v>
                </c:pt>
                <c:pt idx="16">
                  <c:v>-0.007416163555541773</c:v>
                </c:pt>
                <c:pt idx="17">
                  <c:v>0.05729286175250833</c:v>
                </c:pt>
                <c:pt idx="18">
                  <c:v>0.1524646442430315</c:v>
                </c:pt>
                <c:pt idx="19">
                  <c:v>0.13572322734121947</c:v>
                </c:pt>
                <c:pt idx="20">
                  <c:v>0.15363213121812444</c:v>
                </c:pt>
                <c:pt idx="21">
                  <c:v>0.05993760539160734</c:v>
                </c:pt>
                <c:pt idx="22">
                  <c:v>0.2176076024397331</c:v>
                </c:pt>
                <c:pt idx="23">
                  <c:v>0.20920300765686226</c:v>
                </c:pt>
                <c:pt idx="24">
                  <c:v>0.4099238389483544</c:v>
                </c:pt>
                <c:pt idx="25">
                  <c:v>0.31078245115865616</c:v>
                </c:pt>
                <c:pt idx="26">
                  <c:v>0.28305306605173586</c:v>
                </c:pt>
                <c:pt idx="27">
                  <c:v>0.08858911051342318</c:v>
                </c:pt>
                <c:pt idx="28">
                  <c:v>0.06653016150904507</c:v>
                </c:pt>
                <c:pt idx="29">
                  <c:v>0.24326715098653406</c:v>
                </c:pt>
                <c:pt idx="30">
                  <c:v>0.21219825894532288</c:v>
                </c:pt>
                <c:pt idx="31">
                  <c:v>0.10933839910247582</c:v>
                </c:pt>
                <c:pt idx="32">
                  <c:v>-0.07936499390905734</c:v>
                </c:pt>
                <c:pt idx="33">
                  <c:v>0.0010526082907400165</c:v>
                </c:pt>
                <c:pt idx="34">
                  <c:v>0.019890109851376885</c:v>
                </c:pt>
                <c:pt idx="35">
                  <c:v>-0.0046263278716059215</c:v>
                </c:pt>
                <c:pt idx="36">
                  <c:v>-0.005677178122164395</c:v>
                </c:pt>
                <c:pt idx="37">
                  <c:v>0.006053893035556516</c:v>
                </c:pt>
                <c:pt idx="38">
                  <c:v>0.04281138186334025</c:v>
                </c:pt>
                <c:pt idx="39">
                  <c:v>-0.006668418345236386</c:v>
                </c:pt>
                <c:pt idx="40">
                  <c:v>0.12441635322615514</c:v>
                </c:pt>
                <c:pt idx="41">
                  <c:v>0.13982448362985597</c:v>
                </c:pt>
                <c:pt idx="42">
                  <c:v>0.1335698172474675</c:v>
                </c:pt>
                <c:pt idx="43">
                  <c:v>0.04555726009515019</c:v>
                </c:pt>
                <c:pt idx="44">
                  <c:v>0.23388445829808757</c:v>
                </c:pt>
                <c:pt idx="45">
                  <c:v>0.2834778240338636</c:v>
                </c:pt>
                <c:pt idx="46">
                  <c:v>0.3761191032592075</c:v>
                </c:pt>
                <c:pt idx="47">
                  <c:v>0.03194461741869096</c:v>
                </c:pt>
                <c:pt idx="48">
                  <c:v>-0.06575853016355548</c:v>
                </c:pt>
                <c:pt idx="49">
                  <c:v>-0.2756430857255386</c:v>
                </c:pt>
                <c:pt idx="50">
                  <c:v>-0.18346868867249877</c:v>
                </c:pt>
                <c:pt idx="51">
                  <c:v>-0.26162875021026666</c:v>
                </c:pt>
                <c:pt idx="52">
                  <c:v>-0.1480718197841867</c:v>
                </c:pt>
                <c:pt idx="53">
                  <c:v>-0.06911376274578084</c:v>
                </c:pt>
                <c:pt idx="54">
                  <c:v>0.08497514298819925</c:v>
                </c:pt>
                <c:pt idx="55">
                  <c:v>-0.07844848973645413</c:v>
                </c:pt>
                <c:pt idx="56">
                  <c:v>-0.17577630433664862</c:v>
                </c:pt>
                <c:pt idx="57">
                  <c:v>-0.30306460962726384</c:v>
                </c:pt>
                <c:pt idx="58">
                  <c:v>-0.15168264089030747</c:v>
                </c:pt>
                <c:pt idx="59">
                  <c:v>-0.04059922571783958</c:v>
                </c:pt>
                <c:pt idx="60">
                  <c:v>0.017799941921917417</c:v>
                </c:pt>
                <c:pt idx="61">
                  <c:v>0.04745538040288597</c:v>
                </c:pt>
                <c:pt idx="62">
                  <c:v>0.00033006237277231437</c:v>
                </c:pt>
                <c:pt idx="63">
                  <c:v>-0.010856768546256132</c:v>
                </c:pt>
                <c:pt idx="64">
                  <c:v>0.009885032253073725</c:v>
                </c:pt>
                <c:pt idx="65">
                  <c:v>0.011856130571096949</c:v>
                </c:pt>
                <c:pt idx="66">
                  <c:v>0.08341068065375457</c:v>
                </c:pt>
                <c:pt idx="67">
                  <c:v>-0.28691318929112675</c:v>
                </c:pt>
                <c:pt idx="68">
                  <c:v>-0.5735625693936934</c:v>
                </c:pt>
                <c:pt idx="69">
                  <c:v>-0.39292672391378525</c:v>
                </c:pt>
              </c:numCache>
            </c:numRef>
          </c:val>
          <c:smooth val="0"/>
        </c:ser>
        <c:marker val="1"/>
        <c:axId val="37353754"/>
        <c:axId val="639467"/>
      </c:lineChart>
      <c:lineChart>
        <c:grouping val="standard"/>
        <c:varyColors val="0"/>
        <c:ser>
          <c:idx val="0"/>
          <c:order val="1"/>
          <c:tx>
            <c:v>3-yr average PDO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PDO!$P$64:$P$142</c:f>
              <c:numCache>
                <c:ptCount val="79"/>
                <c:pt idx="0">
                  <c:v>0.2044444444444444</c:v>
                </c:pt>
                <c:pt idx="1">
                  <c:v>0.012499999999999956</c:v>
                </c:pt>
                <c:pt idx="2">
                  <c:v>0.16055555555555548</c:v>
                </c:pt>
                <c:pt idx="3">
                  <c:v>0.433611111111111</c:v>
                </c:pt>
                <c:pt idx="4">
                  <c:v>1.2372222222222222</c:v>
                </c:pt>
                <c:pt idx="5">
                  <c:v>0.9511111111111111</c:v>
                </c:pt>
                <c:pt idx="6">
                  <c:v>0.7366666666666667</c:v>
                </c:pt>
                <c:pt idx="7">
                  <c:v>0.18138888888888885</c:v>
                </c:pt>
                <c:pt idx="8">
                  <c:v>0.6630555555555556</c:v>
                </c:pt>
                <c:pt idx="9">
                  <c:v>1.276111111111111</c:v>
                </c:pt>
                <c:pt idx="10">
                  <c:v>1.4097222222222223</c:v>
                </c:pt>
                <c:pt idx="11">
                  <c:v>0.8580555555555556</c:v>
                </c:pt>
                <c:pt idx="12">
                  <c:v>0.1511111111111111</c:v>
                </c:pt>
                <c:pt idx="13">
                  <c:v>-0.0675</c:v>
                </c:pt>
                <c:pt idx="14">
                  <c:v>-0.3</c:v>
                </c:pt>
                <c:pt idx="15">
                  <c:v>-0.0911111111111111</c:v>
                </c:pt>
                <c:pt idx="16">
                  <c:v>-0.31916666666666665</c:v>
                </c:pt>
                <c:pt idx="17">
                  <c:v>-0.5341666666666667</c:v>
                </c:pt>
                <c:pt idx="18">
                  <c:v>-1.3041666666666665</c:v>
                </c:pt>
                <c:pt idx="19">
                  <c:v>-1.2691666666666666</c:v>
                </c:pt>
                <c:pt idx="20">
                  <c:v>-1.1483333333333332</c:v>
                </c:pt>
                <c:pt idx="21">
                  <c:v>-0.5972222222222222</c:v>
                </c:pt>
                <c:pt idx="22">
                  <c:v>-0.43777777777777777</c:v>
                </c:pt>
                <c:pt idx="23">
                  <c:v>-0.798611111111111</c:v>
                </c:pt>
                <c:pt idx="24">
                  <c:v>-1.3477777777777777</c:v>
                </c:pt>
                <c:pt idx="25">
                  <c:v>-1.175</c:v>
                </c:pt>
                <c:pt idx="26">
                  <c:v>-0.31111111111111117</c:v>
                </c:pt>
                <c:pt idx="27">
                  <c:v>0.28138888888888886</c:v>
                </c:pt>
                <c:pt idx="28">
                  <c:v>0.22472222222222224</c:v>
                </c:pt>
                <c:pt idx="29">
                  <c:v>-0.2622222222222222</c:v>
                </c:pt>
                <c:pt idx="30">
                  <c:v>-0.6394444444444445</c:v>
                </c:pt>
                <c:pt idx="31">
                  <c:v>-0.8872222222222222</c:v>
                </c:pt>
                <c:pt idx="32">
                  <c:v>-0.8713888888888889</c:v>
                </c:pt>
                <c:pt idx="33">
                  <c:v>-0.5900000000000001</c:v>
                </c:pt>
                <c:pt idx="34">
                  <c:v>-0.5144444444444445</c:v>
                </c:pt>
                <c:pt idx="35">
                  <c:v>-0.5025000000000001</c:v>
                </c:pt>
                <c:pt idx="36">
                  <c:v>-0.5322222222222223</c:v>
                </c:pt>
                <c:pt idx="37">
                  <c:v>-0.4119444444444445</c:v>
                </c:pt>
                <c:pt idx="38">
                  <c:v>-0.2997222222222222</c:v>
                </c:pt>
                <c:pt idx="39">
                  <c:v>-0.5955555555555555</c:v>
                </c:pt>
                <c:pt idx="40">
                  <c:v>-0.8700000000000001</c:v>
                </c:pt>
                <c:pt idx="41">
                  <c:v>-1.0055555555555558</c:v>
                </c:pt>
                <c:pt idx="42">
                  <c:v>-0.6875</c:v>
                </c:pt>
                <c:pt idx="43">
                  <c:v>-0.7474999999999999</c:v>
                </c:pt>
                <c:pt idx="44">
                  <c:v>-0.4766666666666666</c:v>
                </c:pt>
                <c:pt idx="45">
                  <c:v>-0.2875000000000001</c:v>
                </c:pt>
                <c:pt idx="46">
                  <c:v>0.15833333333333333</c:v>
                </c:pt>
                <c:pt idx="47">
                  <c:v>0.2672222222222222</c:v>
                </c:pt>
                <c:pt idx="48">
                  <c:v>0.39111111111111113</c:v>
                </c:pt>
                <c:pt idx="49">
                  <c:v>0.6186111111111111</c:v>
                </c:pt>
                <c:pt idx="50">
                  <c:v>0.545</c:v>
                </c:pt>
                <c:pt idx="51">
                  <c:v>0.893611111111111</c:v>
                </c:pt>
                <c:pt idx="52">
                  <c:v>0.8666666666666667</c:v>
                </c:pt>
                <c:pt idx="53">
                  <c:v>0.9783333333333334</c:v>
                </c:pt>
                <c:pt idx="54">
                  <c:v>0.8419444444444445</c:v>
                </c:pt>
                <c:pt idx="55">
                  <c:v>1.169722222222222</c:v>
                </c:pt>
                <c:pt idx="56">
                  <c:v>1.1972222222222222</c:v>
                </c:pt>
                <c:pt idx="57">
                  <c:v>0.7244444444444444</c:v>
                </c:pt>
                <c:pt idx="58">
                  <c:v>-0.0011111111111110443</c:v>
                </c:pt>
                <c:pt idx="59">
                  <c:v>-0.3180555555555555</c:v>
                </c:pt>
                <c:pt idx="60">
                  <c:v>0.05111111111111114</c:v>
                </c:pt>
                <c:pt idx="61">
                  <c:v>0.6419444444444445</c:v>
                </c:pt>
                <c:pt idx="62">
                  <c:v>0.7311111111111109</c:v>
                </c:pt>
                <c:pt idx="63">
                  <c:v>0.6358333333333333</c:v>
                </c:pt>
                <c:pt idx="64">
                  <c:v>0.3772222222222221</c:v>
                </c:pt>
                <c:pt idx="65">
                  <c:v>0.9147222222222222</c:v>
                </c:pt>
                <c:pt idx="66">
                  <c:v>0.7825000000000001</c:v>
                </c:pt>
                <c:pt idx="67">
                  <c:v>0.21444444444444452</c:v>
                </c:pt>
                <c:pt idx="68">
                  <c:v>-0.46916666666666657</c:v>
                </c:pt>
                <c:pt idx="69">
                  <c:v>-0.7386111111111111</c:v>
                </c:pt>
                <c:pt idx="70">
                  <c:v>-0.31055555555555553</c:v>
                </c:pt>
                <c:pt idx="71">
                  <c:v>0.20916666666666664</c:v>
                </c:pt>
                <c:pt idx="72">
                  <c:v>0.5116666666666666</c:v>
                </c:pt>
                <c:pt idx="73">
                  <c:v>0.5630555555555555</c:v>
                </c:pt>
                <c:pt idx="74">
                  <c:v>0.3036111111111111</c:v>
                </c:pt>
                <c:pt idx="75">
                  <c:v>0.12333333333333336</c:v>
                </c:pt>
                <c:pt idx="76">
                  <c:v>-0.43249999999999994</c:v>
                </c:pt>
                <c:pt idx="77">
                  <c:v>-0.7002777777777777</c:v>
                </c:pt>
                <c:pt idx="78">
                  <c:v>-0.7119696969696969</c:v>
                </c:pt>
              </c:numCache>
            </c:numRef>
          </c:val>
          <c:smooth val="0"/>
        </c:ser>
        <c:marker val="1"/>
        <c:axId val="5755204"/>
        <c:axId val="51796837"/>
      </c:lineChart>
      <c:catAx>
        <c:axId val="37353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67"/>
        <c:crosses val="autoZero"/>
        <c:auto val="0"/>
        <c:lblOffset val="100"/>
        <c:tickLblSkip val="5"/>
        <c:noMultiLvlLbl val="0"/>
      </c:catAx>
      <c:valAx>
        <c:axId val="639467"/>
        <c:scaling>
          <c:orientation val="minMax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Cain Ranch percent above/below Gem Lake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754"/>
        <c:crossesAt val="1"/>
        <c:crossBetween val="between"/>
        <c:dispUnits/>
      </c:valAx>
      <c:catAx>
        <c:axId val="5755204"/>
        <c:scaling>
          <c:orientation val="minMax"/>
        </c:scaling>
        <c:axPos val="t"/>
        <c:delete val="1"/>
        <c:majorTickMark val="out"/>
        <c:minorTickMark val="none"/>
        <c:tickLblPos val="nextTo"/>
        <c:crossAx val="51796837"/>
        <c:crosses val="autoZero"/>
        <c:auto val="1"/>
        <c:lblOffset val="100"/>
        <c:tickLblSkip val="1"/>
        <c:noMultiLvlLbl val="0"/>
      </c:catAx>
      <c:valAx>
        <c:axId val="51796837"/>
        <c:scaling>
          <c:orientation val="maxMin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52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50725"/>
          <c:w val="0.22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0.845</cdr:y>
    </cdr:from>
    <cdr:to>
      <cdr:x>0.981</cdr:x>
      <cdr:y>0.93175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0" y="5000625"/>
          <a:ext cx="1447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13.8" annual avg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70" annual avg
</a:t>
          </a:r>
        </a:p>
      </cdr:txBody>
    </cdr:sp>
  </cdr:relSizeAnchor>
  <cdr:relSizeAnchor xmlns:cdr="http://schemas.openxmlformats.org/drawingml/2006/chartDrawing">
    <cdr:from>
      <cdr:x>0.8665</cdr:x>
      <cdr:y>0.14675</cdr:y>
    </cdr:from>
    <cdr:to>
      <cdr:x>0.92725</cdr:x>
      <cdr:y>0.204</cdr:y>
    </cdr:to>
    <cdr:sp>
      <cdr:nvSpPr>
        <cdr:cNvPr id="2" name="Text Box 3"/>
        <cdr:cNvSpPr txBox="1">
          <a:spLocks noChangeArrowheads="1"/>
        </cdr:cNvSpPr>
      </cdr:nvSpPr>
      <cdr:spPr>
        <a:xfrm>
          <a:off x="7505700" y="866775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Inches Snow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61</xdr:row>
      <xdr:rowOff>142875</xdr:rowOff>
    </xdr:from>
    <xdr:to>
      <xdr:col>36</xdr:col>
      <xdr:colOff>381000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16440150" y="1002030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pane xSplit="3660" topLeftCell="N1" activePane="topRight" state="split"/>
      <selection pane="topLeft" activeCell="B36" sqref="B36"/>
      <selection pane="topRight" activeCell="AC17" sqref="AC17"/>
    </sheetView>
  </sheetViews>
  <sheetFormatPr defaultColWidth="9.140625" defaultRowHeight="12.75"/>
  <cols>
    <col min="1" max="1" width="11.421875" style="0" customWidth="1"/>
    <col min="2" max="2" width="9.57421875" style="0" bestFit="1" customWidth="1"/>
    <col min="3" max="3" width="9.57421875" style="0" customWidth="1"/>
    <col min="4" max="4" width="10.140625" style="0" customWidth="1"/>
  </cols>
  <sheetData>
    <row r="1" spans="1:31" ht="12.75">
      <c r="A1" t="s">
        <v>61</v>
      </c>
      <c r="B1" t="s">
        <v>34</v>
      </c>
      <c r="C1" t="s">
        <v>35</v>
      </c>
      <c r="D1" t="s">
        <v>38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2001</v>
      </c>
      <c r="R1">
        <v>2002</v>
      </c>
      <c r="S1">
        <v>2003</v>
      </c>
      <c r="T1">
        <v>2004</v>
      </c>
      <c r="U1">
        <v>2005</v>
      </c>
      <c r="V1">
        <v>2006</v>
      </c>
      <c r="W1">
        <v>2007</v>
      </c>
      <c r="X1">
        <v>2008</v>
      </c>
      <c r="Y1">
        <v>2009</v>
      </c>
      <c r="Z1">
        <v>2010</v>
      </c>
      <c r="AA1">
        <v>2011</v>
      </c>
      <c r="AB1">
        <v>2012</v>
      </c>
      <c r="AC1" t="s">
        <v>211</v>
      </c>
      <c r="AD1" t="s">
        <v>212</v>
      </c>
      <c r="AE1" t="s">
        <v>213</v>
      </c>
    </row>
    <row r="2" spans="1:31" ht="12.75">
      <c r="A2" t="s">
        <v>29</v>
      </c>
      <c r="B2" s="3">
        <f>AVERAGE(E2:AB2)</f>
        <v>0.8345833333333332</v>
      </c>
      <c r="C2" s="3">
        <f>MEDIAN(E2:AB2)</f>
        <v>0.245</v>
      </c>
      <c r="D2" s="7">
        <f>COUNTIF(E2:AB2,0)</f>
        <v>2</v>
      </c>
      <c r="E2">
        <v>0</v>
      </c>
      <c r="F2">
        <v>0.12</v>
      </c>
      <c r="G2">
        <v>0.06</v>
      </c>
      <c r="H2">
        <v>2.41</v>
      </c>
      <c r="I2">
        <v>1.1</v>
      </c>
      <c r="J2">
        <v>0.06</v>
      </c>
      <c r="K2">
        <v>1.85</v>
      </c>
      <c r="L2">
        <v>0.04</v>
      </c>
      <c r="M2">
        <v>2.1</v>
      </c>
      <c r="N2">
        <v>0.07</v>
      </c>
      <c r="O2">
        <v>0.21</v>
      </c>
      <c r="P2">
        <v>0.2</v>
      </c>
      <c r="Q2">
        <v>0.65</v>
      </c>
      <c r="R2">
        <v>0.25</v>
      </c>
      <c r="S2">
        <v>0.1</v>
      </c>
      <c r="T2">
        <v>0</v>
      </c>
      <c r="U2">
        <v>2.19</v>
      </c>
      <c r="V2">
        <v>0.27</v>
      </c>
      <c r="W2">
        <v>0.86</v>
      </c>
      <c r="X2">
        <v>0.13</v>
      </c>
      <c r="Y2">
        <v>0.24</v>
      </c>
      <c r="Z2">
        <v>2.25</v>
      </c>
      <c r="AA2">
        <v>3.74</v>
      </c>
      <c r="AB2">
        <v>1.13</v>
      </c>
      <c r="AC2" s="1">
        <f>AB2/B2</f>
        <v>1.3539690464303544</v>
      </c>
      <c r="AD2" s="1">
        <f>AB2/B2</f>
        <v>1.3539690464303544</v>
      </c>
      <c r="AE2" s="1">
        <f>B2/$B$14</f>
        <v>0.06039499472335293</v>
      </c>
    </row>
    <row r="3" spans="1:31" ht="12.75">
      <c r="A3" t="s">
        <v>30</v>
      </c>
      <c r="B3" s="3">
        <f aca="true" t="shared" si="0" ref="B3:B13">AVERAGE(E3:AB3)</f>
        <v>1.2075000000000002</v>
      </c>
      <c r="C3" s="3">
        <f aca="true" t="shared" si="1" ref="C3:C13">MEDIAN(E3:AB3)</f>
        <v>0.635</v>
      </c>
      <c r="D3" s="7">
        <f aca="true" t="shared" si="2" ref="D3:D13">COUNTIF(E3:AB3,0)</f>
        <v>1</v>
      </c>
      <c r="E3">
        <v>1.95</v>
      </c>
      <c r="F3">
        <v>0.13</v>
      </c>
      <c r="G3">
        <v>0.32</v>
      </c>
      <c r="H3">
        <v>0.65</v>
      </c>
      <c r="I3">
        <v>0.12</v>
      </c>
      <c r="J3">
        <v>0.48</v>
      </c>
      <c r="K3">
        <v>3.03</v>
      </c>
      <c r="L3">
        <v>0.05</v>
      </c>
      <c r="M3">
        <v>6.07</v>
      </c>
      <c r="N3">
        <v>0</v>
      </c>
      <c r="O3">
        <v>0.77</v>
      </c>
      <c r="P3">
        <v>0.6</v>
      </c>
      <c r="Q3">
        <v>0.25</v>
      </c>
      <c r="R3">
        <v>1.79</v>
      </c>
      <c r="S3">
        <v>3.96</v>
      </c>
      <c r="T3">
        <v>1</v>
      </c>
      <c r="U3">
        <v>2.4</v>
      </c>
      <c r="V3">
        <v>0.66</v>
      </c>
      <c r="W3">
        <v>0.35</v>
      </c>
      <c r="X3">
        <v>0.15</v>
      </c>
      <c r="Y3">
        <v>1.35</v>
      </c>
      <c r="Z3">
        <v>0.62</v>
      </c>
      <c r="AA3">
        <v>2.1</v>
      </c>
      <c r="AB3">
        <v>0.18</v>
      </c>
      <c r="AC3" s="1">
        <f aca="true" t="shared" si="3" ref="AC3:AC13">AB3/B3</f>
        <v>0.14906832298136644</v>
      </c>
      <c r="AD3" s="1">
        <f>(AB3+AB2)/(B2+B3)</f>
        <v>0.6415017343399305</v>
      </c>
      <c r="AE3" s="1">
        <f aca="true" t="shared" si="4" ref="AE3:AE13">B3/$B$14</f>
        <v>0.08738127544097696</v>
      </c>
    </row>
    <row r="4" spans="1:31" ht="12.75">
      <c r="A4" t="s">
        <v>31</v>
      </c>
      <c r="B4" s="3">
        <f t="shared" si="0"/>
        <v>2.363478260869565</v>
      </c>
      <c r="C4" s="3">
        <f t="shared" si="1"/>
        <v>1.38</v>
      </c>
      <c r="D4" s="7">
        <f t="shared" si="2"/>
        <v>2</v>
      </c>
      <c r="E4">
        <v>1.18</v>
      </c>
      <c r="F4">
        <v>0</v>
      </c>
      <c r="G4">
        <v>0.06</v>
      </c>
      <c r="H4">
        <v>1.72</v>
      </c>
      <c r="I4">
        <v>5.56</v>
      </c>
      <c r="J4">
        <v>0.73</v>
      </c>
      <c r="K4">
        <v>0.42</v>
      </c>
      <c r="L4">
        <v>3.29</v>
      </c>
      <c r="M4">
        <v>6.02</v>
      </c>
      <c r="N4">
        <v>0.85</v>
      </c>
      <c r="O4">
        <v>0.36</v>
      </c>
      <c r="P4">
        <v>0</v>
      </c>
      <c r="Q4">
        <v>0.49</v>
      </c>
      <c r="R4">
        <v>2.25</v>
      </c>
      <c r="S4">
        <v>4.93</v>
      </c>
      <c r="T4">
        <v>2.07</v>
      </c>
      <c r="U4">
        <v>3.51</v>
      </c>
      <c r="V4">
        <v>8.02</v>
      </c>
      <c r="W4">
        <v>1.22</v>
      </c>
      <c r="X4">
        <v>1.38</v>
      </c>
      <c r="Y4">
        <v>0.53</v>
      </c>
      <c r="Z4">
        <v>1.76</v>
      </c>
      <c r="AA4">
        <v>8.01</v>
      </c>
      <c r="AB4" s="39" t="s">
        <v>55</v>
      </c>
      <c r="AC4" s="1">
        <v>0</v>
      </c>
      <c r="AD4" s="1">
        <f>(AB2+AB3)/(B3+B4+B2)</f>
        <v>0.2973514209229933</v>
      </c>
      <c r="AE4" s="1">
        <f t="shared" si="4"/>
        <v>0.1710341572768568</v>
      </c>
    </row>
    <row r="5" spans="1:31" ht="12.75">
      <c r="A5" t="s">
        <v>21</v>
      </c>
      <c r="B5" s="3">
        <f t="shared" si="0"/>
        <v>2.8216666666666668</v>
      </c>
      <c r="C5" s="3">
        <f t="shared" si="1"/>
        <v>2.305</v>
      </c>
      <c r="D5" s="7">
        <f t="shared" si="2"/>
        <v>0</v>
      </c>
      <c r="E5">
        <v>0.39</v>
      </c>
      <c r="F5">
        <v>2.79</v>
      </c>
      <c r="G5">
        <v>0.22</v>
      </c>
      <c r="H5">
        <v>0.53</v>
      </c>
      <c r="I5">
        <v>4.84</v>
      </c>
      <c r="J5">
        <v>0.45</v>
      </c>
      <c r="K5">
        <v>8.08</v>
      </c>
      <c r="L5">
        <v>4.05</v>
      </c>
      <c r="M5">
        <v>7.31</v>
      </c>
      <c r="N5">
        <v>1.44</v>
      </c>
      <c r="O5">
        <v>2.92</v>
      </c>
      <c r="P5">
        <v>2.74</v>
      </c>
      <c r="Q5">
        <v>1.58</v>
      </c>
      <c r="R5">
        <v>0.43</v>
      </c>
      <c r="S5">
        <v>0.15</v>
      </c>
      <c r="T5">
        <v>2.22</v>
      </c>
      <c r="U5">
        <v>5.73</v>
      </c>
      <c r="V5">
        <v>5.7</v>
      </c>
      <c r="W5">
        <v>0.55</v>
      </c>
      <c r="X5">
        <v>7.77</v>
      </c>
      <c r="Y5">
        <v>0.88</v>
      </c>
      <c r="Z5">
        <v>3.83</v>
      </c>
      <c r="AA5">
        <v>0.73</v>
      </c>
      <c r="AB5" s="39">
        <v>2.39</v>
      </c>
      <c r="AC5" s="1">
        <f t="shared" si="3"/>
        <v>0.8470171293561725</v>
      </c>
      <c r="AD5" s="1">
        <f>(AB5+AB3+AB2)/(B4+B5+B3+B2)</f>
        <v>0.5119528353674585</v>
      </c>
      <c r="AE5" s="1">
        <f t="shared" si="4"/>
        <v>0.20419116538519524</v>
      </c>
    </row>
    <row r="6" spans="1:31" ht="12.75">
      <c r="A6" t="s">
        <v>22</v>
      </c>
      <c r="B6" s="3">
        <f t="shared" si="0"/>
        <v>2.4999999999999996</v>
      </c>
      <c r="C6" s="3">
        <f t="shared" si="1"/>
        <v>2.295</v>
      </c>
      <c r="D6" s="7">
        <f t="shared" si="2"/>
        <v>0</v>
      </c>
      <c r="E6">
        <v>0.99</v>
      </c>
      <c r="F6">
        <v>2.01</v>
      </c>
      <c r="G6">
        <v>0.55</v>
      </c>
      <c r="H6">
        <v>2.74</v>
      </c>
      <c r="I6">
        <v>4.94</v>
      </c>
      <c r="J6">
        <v>2.23</v>
      </c>
      <c r="K6">
        <v>0.57</v>
      </c>
      <c r="L6">
        <v>5.63</v>
      </c>
      <c r="M6">
        <v>0.25</v>
      </c>
      <c r="N6">
        <v>8.51</v>
      </c>
      <c r="O6">
        <v>3.17</v>
      </c>
      <c r="P6">
        <v>3.28</v>
      </c>
      <c r="Q6">
        <v>2.2</v>
      </c>
      <c r="R6">
        <v>0.51</v>
      </c>
      <c r="S6">
        <v>1.57</v>
      </c>
      <c r="T6">
        <v>3.41</v>
      </c>
      <c r="U6">
        <v>2.44</v>
      </c>
      <c r="V6">
        <v>2.14</v>
      </c>
      <c r="W6">
        <v>2.08</v>
      </c>
      <c r="X6">
        <v>2.36</v>
      </c>
      <c r="Y6">
        <v>2.43</v>
      </c>
      <c r="Z6">
        <v>3.26</v>
      </c>
      <c r="AA6" s="3">
        <v>2.48</v>
      </c>
      <c r="AB6" s="3">
        <v>0.25</v>
      </c>
      <c r="AC6" s="1">
        <f t="shared" si="3"/>
        <v>0.10000000000000002</v>
      </c>
      <c r="AD6" s="1">
        <f>(AB6+AB5+AB3+AB2)/(B5+B6+B4+B3+B2)</f>
        <v>0.40607662265827105</v>
      </c>
      <c r="AE6" s="1">
        <f t="shared" si="4"/>
        <v>0.18091361374943463</v>
      </c>
    </row>
    <row r="7" spans="1:31" ht="12.75">
      <c r="A7" t="s">
        <v>23</v>
      </c>
      <c r="B7" s="3">
        <f t="shared" si="0"/>
        <v>1.5174999999999998</v>
      </c>
      <c r="C7" s="3">
        <f t="shared" si="1"/>
        <v>1.01</v>
      </c>
      <c r="D7" s="7">
        <f t="shared" si="2"/>
        <v>3</v>
      </c>
      <c r="E7">
        <v>1.44</v>
      </c>
      <c r="F7">
        <v>0.19</v>
      </c>
      <c r="G7">
        <v>0</v>
      </c>
      <c r="H7">
        <v>0.56</v>
      </c>
      <c r="I7">
        <v>1.62</v>
      </c>
      <c r="J7">
        <v>0.95</v>
      </c>
      <c r="K7">
        <v>9.85</v>
      </c>
      <c r="L7">
        <v>0.68</v>
      </c>
      <c r="M7">
        <v>0</v>
      </c>
      <c r="N7">
        <v>2.21</v>
      </c>
      <c r="O7">
        <v>0</v>
      </c>
      <c r="P7">
        <v>0.91</v>
      </c>
      <c r="Q7">
        <v>2.47</v>
      </c>
      <c r="R7">
        <v>1.11</v>
      </c>
      <c r="S7">
        <v>1.07</v>
      </c>
      <c r="T7">
        <v>0.33</v>
      </c>
      <c r="U7">
        <v>2.41</v>
      </c>
      <c r="V7">
        <v>2.01</v>
      </c>
      <c r="W7">
        <v>0.29</v>
      </c>
      <c r="X7" s="3">
        <v>0.17</v>
      </c>
      <c r="Y7">
        <v>2.15</v>
      </c>
      <c r="Z7">
        <v>0.73</v>
      </c>
      <c r="AA7" s="38">
        <v>4.11</v>
      </c>
      <c r="AB7" s="3">
        <v>1.16</v>
      </c>
      <c r="AC7" s="1">
        <f t="shared" si="3"/>
        <v>0.7644151565074135</v>
      </c>
      <c r="AD7" s="1">
        <f>(AB7+AB6+AB5+AB3+AB2)/(B6+B7+B5+B4+B3+B2)</f>
        <v>0.45443517010386514</v>
      </c>
      <c r="AE7" s="1">
        <f t="shared" si="4"/>
        <v>0.10981456354590682</v>
      </c>
    </row>
    <row r="8" spans="1:31" ht="12.75">
      <c r="A8" t="s">
        <v>24</v>
      </c>
      <c r="B8" s="3">
        <f t="shared" si="0"/>
        <v>0.5745833333333333</v>
      </c>
      <c r="C8" s="3">
        <f t="shared" si="1"/>
        <v>0.37</v>
      </c>
      <c r="D8" s="7">
        <f t="shared" si="2"/>
        <v>6</v>
      </c>
      <c r="E8">
        <v>0.34</v>
      </c>
      <c r="F8">
        <v>1.14</v>
      </c>
      <c r="G8">
        <v>0</v>
      </c>
      <c r="H8">
        <v>0.21</v>
      </c>
      <c r="I8">
        <v>0</v>
      </c>
      <c r="J8">
        <v>0.4</v>
      </c>
      <c r="K8">
        <v>0.42</v>
      </c>
      <c r="L8">
        <v>1.13</v>
      </c>
      <c r="M8">
        <v>0</v>
      </c>
      <c r="N8">
        <v>0</v>
      </c>
      <c r="O8">
        <v>1.15</v>
      </c>
      <c r="P8">
        <v>0.25</v>
      </c>
      <c r="Q8">
        <v>1.46</v>
      </c>
      <c r="R8">
        <v>0.4</v>
      </c>
      <c r="S8">
        <v>1.18</v>
      </c>
      <c r="T8">
        <v>0</v>
      </c>
      <c r="U8">
        <v>0.4</v>
      </c>
      <c r="V8">
        <v>2.29</v>
      </c>
      <c r="W8">
        <v>0.15</v>
      </c>
      <c r="X8">
        <v>0</v>
      </c>
      <c r="Y8">
        <v>0.3</v>
      </c>
      <c r="Z8">
        <v>1.77</v>
      </c>
      <c r="AA8">
        <v>0.46</v>
      </c>
      <c r="AB8" s="39">
        <v>0.34</v>
      </c>
      <c r="AC8" s="1">
        <f t="shared" si="3"/>
        <v>0.5917331399564902</v>
      </c>
      <c r="AD8" s="1">
        <f>(AB8+AB7+AB6+AB5+AB3+AB2)/(B7+B8+B6+B5+B4+B3+B2)</f>
        <v>0.4611097657052295</v>
      </c>
      <c r="AE8" s="1">
        <f t="shared" si="4"/>
        <v>0.04157997889341173</v>
      </c>
    </row>
    <row r="9" spans="1:31" ht="12.75">
      <c r="A9" t="s">
        <v>25</v>
      </c>
      <c r="B9" s="3">
        <f t="shared" si="0"/>
        <v>0.5560869565217391</v>
      </c>
      <c r="C9" s="3">
        <f t="shared" si="1"/>
        <v>0.3</v>
      </c>
      <c r="D9" s="7">
        <f t="shared" si="2"/>
        <v>6</v>
      </c>
      <c r="E9">
        <v>2.23</v>
      </c>
      <c r="F9">
        <v>0.3</v>
      </c>
      <c r="G9">
        <v>0</v>
      </c>
      <c r="H9">
        <v>0.07</v>
      </c>
      <c r="I9">
        <v>0</v>
      </c>
      <c r="J9">
        <v>2.74</v>
      </c>
      <c r="K9">
        <v>1</v>
      </c>
      <c r="L9">
        <v>0.64</v>
      </c>
      <c r="M9">
        <v>0</v>
      </c>
      <c r="N9">
        <v>0</v>
      </c>
      <c r="O9">
        <v>0</v>
      </c>
      <c r="P9">
        <v>0.16</v>
      </c>
      <c r="Q9">
        <v>0</v>
      </c>
      <c r="R9">
        <v>0.02</v>
      </c>
      <c r="S9">
        <v>0.63</v>
      </c>
      <c r="T9">
        <v>0.53</v>
      </c>
      <c r="U9">
        <v>0.91</v>
      </c>
      <c r="V9">
        <v>0.91</v>
      </c>
      <c r="W9">
        <v>0.06</v>
      </c>
      <c r="X9">
        <v>1.22</v>
      </c>
      <c r="Y9">
        <v>0.8</v>
      </c>
      <c r="Z9">
        <v>0.3</v>
      </c>
      <c r="AA9" s="3">
        <v>0.27</v>
      </c>
      <c r="AB9" t="s">
        <v>55</v>
      </c>
      <c r="AC9" s="1">
        <v>0</v>
      </c>
      <c r="AD9" s="1">
        <f>(AB8+AB7+AB6+AB5+AB3+AB2)/(B9+B8+B7+B6+B5+B4+B3+B2)</f>
        <v>0.4403898571558229</v>
      </c>
      <c r="AE9" s="1">
        <f t="shared" si="4"/>
        <v>0.04024148034530903</v>
      </c>
    </row>
    <row r="10" spans="1:31" ht="12.75">
      <c r="A10" t="s">
        <v>26</v>
      </c>
      <c r="B10" s="3">
        <f t="shared" si="0"/>
        <v>0.3491304347826087</v>
      </c>
      <c r="C10" s="3">
        <f t="shared" si="1"/>
        <v>0.13</v>
      </c>
      <c r="D10" s="7">
        <f t="shared" si="2"/>
        <v>4</v>
      </c>
      <c r="E10">
        <v>0.24</v>
      </c>
      <c r="F10">
        <v>0.32</v>
      </c>
      <c r="G10">
        <v>0.11</v>
      </c>
      <c r="H10">
        <v>1.19</v>
      </c>
      <c r="I10">
        <v>0.12</v>
      </c>
      <c r="J10">
        <v>0</v>
      </c>
      <c r="K10">
        <v>0.82</v>
      </c>
      <c r="L10">
        <v>0</v>
      </c>
      <c r="M10">
        <v>1.02</v>
      </c>
      <c r="N10">
        <v>0.86</v>
      </c>
      <c r="O10">
        <v>0.1</v>
      </c>
      <c r="P10">
        <v>0.13</v>
      </c>
      <c r="Q10">
        <v>0</v>
      </c>
      <c r="R10">
        <v>0.02</v>
      </c>
      <c r="S10">
        <v>0.25</v>
      </c>
      <c r="T10">
        <v>0.4</v>
      </c>
      <c r="U10">
        <v>0.13</v>
      </c>
      <c r="V10">
        <v>0.43</v>
      </c>
      <c r="W10">
        <v>0.12</v>
      </c>
      <c r="X10">
        <v>0</v>
      </c>
      <c r="Y10">
        <v>0.8</v>
      </c>
      <c r="Z10" t="s">
        <v>88</v>
      </c>
      <c r="AA10">
        <v>0.92</v>
      </c>
      <c r="AB10">
        <v>0.05</v>
      </c>
      <c r="AC10" s="1">
        <f t="shared" si="3"/>
        <v>0.14321295143212953</v>
      </c>
      <c r="AD10" s="1">
        <f>(AB10+AB8+AB7+AB6+AB5+AB3+AB2)/(B9+B10+B8+B7+B6+B5+B4+B3+B2)</f>
        <v>0.4322360384627431</v>
      </c>
      <c r="AE10" s="1">
        <f t="shared" si="4"/>
        <v>0.02526497945057322</v>
      </c>
    </row>
    <row r="11" spans="1:31" ht="12.75">
      <c r="A11" t="s">
        <v>33</v>
      </c>
      <c r="B11" s="3">
        <f t="shared" si="0"/>
        <v>0.4895833333333332</v>
      </c>
      <c r="C11" s="3">
        <f t="shared" si="1"/>
        <v>0.195</v>
      </c>
      <c r="D11" s="7">
        <f t="shared" si="2"/>
        <v>4</v>
      </c>
      <c r="E11">
        <v>0</v>
      </c>
      <c r="F11">
        <v>1.36</v>
      </c>
      <c r="G11">
        <v>0.15</v>
      </c>
      <c r="H11">
        <v>2.07</v>
      </c>
      <c r="I11">
        <v>0</v>
      </c>
      <c r="J11">
        <v>0</v>
      </c>
      <c r="K11">
        <v>0.05</v>
      </c>
      <c r="L11">
        <v>1.16</v>
      </c>
      <c r="M11">
        <v>1.5</v>
      </c>
      <c r="N11">
        <v>0.1</v>
      </c>
      <c r="O11">
        <v>0.1</v>
      </c>
      <c r="P11">
        <v>0</v>
      </c>
      <c r="Q11">
        <v>0.82</v>
      </c>
      <c r="R11">
        <v>1.9</v>
      </c>
      <c r="S11">
        <v>0.41</v>
      </c>
      <c r="T11">
        <v>0.54</v>
      </c>
      <c r="U11">
        <v>0.12</v>
      </c>
      <c r="V11">
        <v>0.24</v>
      </c>
      <c r="W11">
        <v>0.36</v>
      </c>
      <c r="X11">
        <v>0.02</v>
      </c>
      <c r="Y11">
        <v>0.12</v>
      </c>
      <c r="Z11">
        <v>0.37</v>
      </c>
      <c r="AA11">
        <v>0.27</v>
      </c>
      <c r="AB11">
        <v>0.09</v>
      </c>
      <c r="AC11" s="1">
        <f t="shared" si="3"/>
        <v>0.18382978723404259</v>
      </c>
      <c r="AD11" s="1">
        <f>(AB11+AB10+AB8+AB7+AB6+AB5+AB3+AB2)/(B10+B11+B9+B8+B7+B6+B5+B4+B3+B2)</f>
        <v>0.4230325779832991</v>
      </c>
      <c r="AE11" s="1">
        <f t="shared" si="4"/>
        <v>0.03542891602593094</v>
      </c>
    </row>
    <row r="12" spans="1:31" ht="12.75">
      <c r="A12" t="s">
        <v>27</v>
      </c>
      <c r="B12" s="3">
        <f t="shared" si="0"/>
        <v>0.4534782608695651</v>
      </c>
      <c r="C12" s="3">
        <f t="shared" si="1"/>
        <v>0.4</v>
      </c>
      <c r="D12" s="7">
        <f t="shared" si="2"/>
        <v>6</v>
      </c>
      <c r="E12">
        <v>1.17</v>
      </c>
      <c r="F12">
        <v>0.4</v>
      </c>
      <c r="G12">
        <v>0</v>
      </c>
      <c r="H12">
        <v>0.41</v>
      </c>
      <c r="I12">
        <v>0</v>
      </c>
      <c r="J12">
        <v>0</v>
      </c>
      <c r="K12">
        <v>0.06</v>
      </c>
      <c r="L12">
        <v>0.7</v>
      </c>
      <c r="M12">
        <v>0.69</v>
      </c>
      <c r="N12">
        <v>0</v>
      </c>
      <c r="O12">
        <v>0.27</v>
      </c>
      <c r="P12">
        <v>0.94</v>
      </c>
      <c r="Q12">
        <v>0.53</v>
      </c>
      <c r="R12">
        <v>0</v>
      </c>
      <c r="S12">
        <v>1.07</v>
      </c>
      <c r="T12">
        <v>1</v>
      </c>
      <c r="U12">
        <v>0.89</v>
      </c>
      <c r="V12">
        <v>0</v>
      </c>
      <c r="W12">
        <v>1.28</v>
      </c>
      <c r="X12">
        <v>0.04</v>
      </c>
      <c r="Y12">
        <v>0.36</v>
      </c>
      <c r="Z12" t="s">
        <v>88</v>
      </c>
      <c r="AA12">
        <v>0.05</v>
      </c>
      <c r="AB12">
        <v>0.57</v>
      </c>
      <c r="AC12" s="1">
        <f t="shared" si="3"/>
        <v>1.2569511025886866</v>
      </c>
      <c r="AD12" s="1">
        <f>(AB12+AB11+AB10+AB8+AB7+AB6+AB5+AB3+AB2)/(B11+B12+B10+B9+B8+B7+B6+B5+B4+B3+B2)</f>
        <v>0.45070123838393744</v>
      </c>
      <c r="AE12" s="1">
        <f t="shared" si="4"/>
        <v>0.03281615637228875</v>
      </c>
    </row>
    <row r="13" spans="1:31" s="2" customFormat="1" ht="12.75">
      <c r="A13" s="2" t="s">
        <v>28</v>
      </c>
      <c r="B13" s="3">
        <f t="shared" si="0"/>
        <v>0.31956521739130433</v>
      </c>
      <c r="C13" s="3">
        <f t="shared" si="1"/>
        <v>0.31</v>
      </c>
      <c r="D13" s="7">
        <f t="shared" si="2"/>
        <v>5</v>
      </c>
      <c r="E13" s="2">
        <v>0.92</v>
      </c>
      <c r="F13" s="2">
        <v>0.75</v>
      </c>
      <c r="G13" s="2">
        <v>0.37</v>
      </c>
      <c r="H13" s="2">
        <v>0.46</v>
      </c>
      <c r="I13" s="2">
        <v>0</v>
      </c>
      <c r="J13" s="2">
        <v>0.48</v>
      </c>
      <c r="K13" s="2">
        <v>0</v>
      </c>
      <c r="L13" s="2">
        <v>0.13</v>
      </c>
      <c r="M13" s="2">
        <v>0.31</v>
      </c>
      <c r="N13" s="2">
        <v>1.24</v>
      </c>
      <c r="O13" s="2">
        <v>0.35</v>
      </c>
      <c r="P13" s="2">
        <v>0.13</v>
      </c>
      <c r="Q13" s="2">
        <v>0.1</v>
      </c>
      <c r="R13" s="2">
        <v>0.45</v>
      </c>
      <c r="S13" s="2">
        <v>0.53</v>
      </c>
      <c r="T13" s="2">
        <v>0.04</v>
      </c>
      <c r="U13" s="2">
        <v>0.47</v>
      </c>
      <c r="V13" s="2">
        <v>0</v>
      </c>
      <c r="W13" s="2">
        <v>0.24</v>
      </c>
      <c r="X13" s="2">
        <v>0</v>
      </c>
      <c r="Y13" s="2" t="s">
        <v>55</v>
      </c>
      <c r="Z13" s="2">
        <v>0</v>
      </c>
      <c r="AA13" s="2">
        <v>0.35</v>
      </c>
      <c r="AB13" s="2">
        <v>0.03</v>
      </c>
      <c r="AC13" s="1">
        <f t="shared" si="3"/>
        <v>0.09387755102040816</v>
      </c>
      <c r="AD13" s="1">
        <f>(AB13+AB12+AB11+AB10+AB8+AB7+AB6+AB5+AB3+AB2)/(B12+B13+B11+B10+B9+B8+B7+B6+B5+B4+B3+B2)</f>
        <v>0.44254887053469094</v>
      </c>
      <c r="AE13" s="1">
        <f t="shared" si="4"/>
        <v>0.02312547932275382</v>
      </c>
    </row>
    <row r="14" spans="1:28" s="4" customFormat="1" ht="12.75">
      <c r="A14" s="4" t="s">
        <v>32</v>
      </c>
      <c r="B14" s="17">
        <f>AVERAGE(E14:AB14)</f>
        <v>13.81875</v>
      </c>
      <c r="C14" s="5">
        <f aca="true" t="shared" si="5" ref="C14:C19">MEDIAN(E14:AB14)</f>
        <v>12.280000000000001</v>
      </c>
      <c r="D14" s="8">
        <f>SUM(D2:D13)</f>
        <v>39</v>
      </c>
      <c r="E14" s="4">
        <f>SUM(E2:E13)</f>
        <v>10.85</v>
      </c>
      <c r="F14" s="4">
        <f>SUM(F2:F13)</f>
        <v>9.51</v>
      </c>
      <c r="G14" s="4">
        <f>SUM(G2:G13)</f>
        <v>1.8399999999999999</v>
      </c>
      <c r="H14" s="4">
        <f>SUM(H2:H13)</f>
        <v>13.020000000000003</v>
      </c>
      <c r="I14" s="4">
        <f aca="true" t="shared" si="6" ref="I14:O14">SUM(I2:I13)</f>
        <v>18.3</v>
      </c>
      <c r="J14" s="4">
        <f t="shared" si="6"/>
        <v>8.520000000000001</v>
      </c>
      <c r="K14" s="4">
        <f t="shared" si="6"/>
        <v>26.15</v>
      </c>
      <c r="L14" s="4">
        <f t="shared" si="6"/>
        <v>17.499999999999996</v>
      </c>
      <c r="M14" s="4">
        <f t="shared" si="6"/>
        <v>25.27</v>
      </c>
      <c r="N14" s="4">
        <f t="shared" si="6"/>
        <v>15.279999999999998</v>
      </c>
      <c r="O14" s="4">
        <f t="shared" si="6"/>
        <v>9.399999999999999</v>
      </c>
      <c r="P14" s="4">
        <f aca="true" t="shared" si="7" ref="P14:AA14">SUM(P2:P13)</f>
        <v>9.340000000000002</v>
      </c>
      <c r="Q14" s="4">
        <f t="shared" si="7"/>
        <v>10.55</v>
      </c>
      <c r="R14" s="4">
        <f t="shared" si="7"/>
        <v>9.129999999999999</v>
      </c>
      <c r="S14" s="4">
        <f t="shared" si="7"/>
        <v>15.85</v>
      </c>
      <c r="T14" s="4">
        <f t="shared" si="7"/>
        <v>11.54</v>
      </c>
      <c r="U14" s="4">
        <f t="shared" si="7"/>
        <v>21.599999999999998</v>
      </c>
      <c r="V14" s="4">
        <f t="shared" si="7"/>
        <v>22.669999999999995</v>
      </c>
      <c r="W14" s="4">
        <f t="shared" si="7"/>
        <v>7.5600000000000005</v>
      </c>
      <c r="X14" s="4">
        <f t="shared" si="7"/>
        <v>13.239999999999998</v>
      </c>
      <c r="Y14" s="4">
        <f t="shared" si="7"/>
        <v>9.959999999999999</v>
      </c>
      <c r="Z14" s="4">
        <f t="shared" si="7"/>
        <v>14.89</v>
      </c>
      <c r="AA14" s="4">
        <f t="shared" si="7"/>
        <v>23.490000000000002</v>
      </c>
      <c r="AB14" s="4">
        <f>SUM(AB2:AB13)</f>
        <v>6.19</v>
      </c>
    </row>
    <row r="15" spans="2:28" s="4" customFormat="1" ht="12.75">
      <c r="B15" s="6">
        <f>AVERAGE(E15:AA15)</f>
        <v>1.024002517058974</v>
      </c>
      <c r="C15" s="6">
        <f t="shared" si="5"/>
        <v>0.8886476707372231</v>
      </c>
      <c r="D15" s="6">
        <f>D14/(COUNT(E14:AB14)*12)</f>
        <v>0.13541666666666666</v>
      </c>
      <c r="E15" s="6">
        <f aca="true" t="shared" si="8" ref="E15:R15">E14/$B$14</f>
        <v>0.7851650836725463</v>
      </c>
      <c r="F15" s="6">
        <f t="shared" si="8"/>
        <v>0.6881953867028494</v>
      </c>
      <c r="G15" s="6">
        <f t="shared" si="8"/>
        <v>0.1331524197195839</v>
      </c>
      <c r="H15" s="6">
        <f t="shared" si="8"/>
        <v>0.9421981004070559</v>
      </c>
      <c r="I15" s="6">
        <f t="shared" si="8"/>
        <v>1.3242876526458618</v>
      </c>
      <c r="J15" s="6">
        <f t="shared" si="8"/>
        <v>0.6165535956580734</v>
      </c>
      <c r="K15" s="6">
        <f t="shared" si="8"/>
        <v>1.8923563998190864</v>
      </c>
      <c r="L15" s="6">
        <f t="shared" si="8"/>
        <v>1.2663952962460423</v>
      </c>
      <c r="M15" s="6">
        <f t="shared" si="8"/>
        <v>1.8286748077792854</v>
      </c>
      <c r="N15" s="6">
        <f t="shared" si="8"/>
        <v>1.1057440072365443</v>
      </c>
      <c r="O15" s="6">
        <f t="shared" si="8"/>
        <v>0.6802351876978742</v>
      </c>
      <c r="P15" s="6">
        <f t="shared" si="8"/>
        <v>0.6758932609678879</v>
      </c>
      <c r="Q15" s="6">
        <f t="shared" si="8"/>
        <v>0.7634554500226143</v>
      </c>
      <c r="R15" s="6">
        <f t="shared" si="8"/>
        <v>0.6606965174129352</v>
      </c>
      <c r="S15" s="6">
        <f aca="true" t="shared" si="9" ref="S15:AA15">S14/$B$14</f>
        <v>1.1469923111714158</v>
      </c>
      <c r="T15" s="6">
        <f t="shared" si="9"/>
        <v>0.8350972410673903</v>
      </c>
      <c r="U15" s="6">
        <f t="shared" si="9"/>
        <v>1.5630936227951153</v>
      </c>
      <c r="V15" s="6">
        <f t="shared" si="9"/>
        <v>1.640524649479873</v>
      </c>
      <c r="W15" s="6">
        <f t="shared" si="9"/>
        <v>0.5470827679782904</v>
      </c>
      <c r="X15" s="6">
        <f t="shared" si="9"/>
        <v>0.9581184984170058</v>
      </c>
      <c r="Y15" s="6">
        <f t="shared" si="9"/>
        <v>0.7207598371777476</v>
      </c>
      <c r="Z15" s="6">
        <f t="shared" si="9"/>
        <v>1.077521483491633</v>
      </c>
      <c r="AA15" s="6">
        <f t="shared" si="9"/>
        <v>1.6998643147896881</v>
      </c>
      <c r="AB15" s="6">
        <f>AB14/$B$14</f>
        <v>0.4479421076436002</v>
      </c>
    </row>
    <row r="16" spans="1:28" ht="12.75">
      <c r="A16" t="s">
        <v>19</v>
      </c>
      <c r="B16" s="3">
        <f>AVERAGE(E16:AB16)</f>
        <v>11.14625</v>
      </c>
      <c r="C16" s="18">
        <f t="shared" si="5"/>
        <v>8.82</v>
      </c>
      <c r="D16" s="3">
        <f>SUM(D2:D7)</f>
        <v>8</v>
      </c>
      <c r="E16">
        <f>SUM(E2:E7)</f>
        <v>5.949999999999999</v>
      </c>
      <c r="F16">
        <f>SUM(F2:F7)</f>
        <v>5.24</v>
      </c>
      <c r="G16">
        <f>SUM(G2:G7)</f>
        <v>1.21</v>
      </c>
      <c r="H16">
        <f>SUM(H2:H7)</f>
        <v>8.610000000000001</v>
      </c>
      <c r="I16">
        <f aca="true" t="shared" si="10" ref="I16:O16">SUM(I2:I7)</f>
        <v>18.18</v>
      </c>
      <c r="J16">
        <f t="shared" si="10"/>
        <v>4.9</v>
      </c>
      <c r="K16">
        <f t="shared" si="10"/>
        <v>23.799999999999997</v>
      </c>
      <c r="L16">
        <f t="shared" si="10"/>
        <v>13.739999999999998</v>
      </c>
      <c r="M16">
        <f t="shared" si="10"/>
        <v>21.75</v>
      </c>
      <c r="N16">
        <f t="shared" si="10"/>
        <v>13.079999999999998</v>
      </c>
      <c r="O16">
        <f t="shared" si="10"/>
        <v>7.43</v>
      </c>
      <c r="P16">
        <f aca="true" t="shared" si="11" ref="P16:U16">SUM(P2:P7)</f>
        <v>7.73</v>
      </c>
      <c r="Q16">
        <f t="shared" si="11"/>
        <v>7.640000000000001</v>
      </c>
      <c r="R16">
        <f t="shared" si="11"/>
        <v>6.34</v>
      </c>
      <c r="S16">
        <f t="shared" si="11"/>
        <v>11.78</v>
      </c>
      <c r="T16">
        <f t="shared" si="11"/>
        <v>9.03</v>
      </c>
      <c r="U16">
        <f t="shared" si="11"/>
        <v>18.68</v>
      </c>
      <c r="V16">
        <f aca="true" t="shared" si="12" ref="V16:AA16">SUM(V2:V7)</f>
        <v>18.799999999999997</v>
      </c>
      <c r="W16">
        <f t="shared" si="12"/>
        <v>5.35</v>
      </c>
      <c r="X16">
        <f t="shared" si="12"/>
        <v>11.959999999999999</v>
      </c>
      <c r="Y16">
        <f t="shared" si="12"/>
        <v>7.58</v>
      </c>
      <c r="Z16">
        <f t="shared" si="12"/>
        <v>12.450000000000001</v>
      </c>
      <c r="AA16">
        <f t="shared" si="12"/>
        <v>21.169999999999998</v>
      </c>
      <c r="AB16">
        <f>SUM(AB2:AB7)</f>
        <v>5.11</v>
      </c>
    </row>
    <row r="17" spans="2:28" ht="12.75">
      <c r="B17" s="1">
        <f>B16/B14</f>
        <v>0.8066033469018544</v>
      </c>
      <c r="C17" s="19">
        <f t="shared" si="5"/>
        <v>0.7912975215879781</v>
      </c>
      <c r="D17" s="1"/>
      <c r="E17" s="1">
        <f>E16/$B$16</f>
        <v>0.533811820118874</v>
      </c>
      <c r="F17" s="1">
        <f aca="true" t="shared" si="13" ref="F17:R17">F16/$B$16</f>
        <v>0.47011326679376475</v>
      </c>
      <c r="G17" s="1">
        <f t="shared" si="13"/>
        <v>0.10855668946955253</v>
      </c>
      <c r="H17" s="1">
        <f t="shared" si="13"/>
        <v>0.772457104407312</v>
      </c>
      <c r="I17" s="1">
        <f t="shared" si="13"/>
        <v>1.6310418302119547</v>
      </c>
      <c r="J17" s="1">
        <f t="shared" si="13"/>
        <v>0.4396097342155434</v>
      </c>
      <c r="K17" s="1">
        <f t="shared" si="13"/>
        <v>2.135247280475496</v>
      </c>
      <c r="L17" s="1">
        <f t="shared" si="13"/>
        <v>1.232701581249299</v>
      </c>
      <c r="M17" s="1">
        <f t="shared" si="13"/>
        <v>1.951328922283279</v>
      </c>
      <c r="N17" s="1">
        <f t="shared" si="13"/>
        <v>1.173488841538634</v>
      </c>
      <c r="O17" s="1">
        <f t="shared" si="13"/>
        <v>0.6665919031064259</v>
      </c>
      <c r="P17" s="1">
        <f t="shared" si="13"/>
        <v>0.6935067847930919</v>
      </c>
      <c r="Q17" s="1">
        <f t="shared" si="13"/>
        <v>0.6854323202870921</v>
      </c>
      <c r="R17" s="1">
        <f t="shared" si="13"/>
        <v>0.5688011663115398</v>
      </c>
      <c r="S17" s="1">
        <f aca="true" t="shared" si="14" ref="S17:AA17">S16/$B$16</f>
        <v>1.0568576875630817</v>
      </c>
      <c r="T17" s="1">
        <f t="shared" si="14"/>
        <v>0.810137938768644</v>
      </c>
      <c r="U17" s="1">
        <f t="shared" si="14"/>
        <v>1.6758999663563978</v>
      </c>
      <c r="V17" s="1">
        <f t="shared" si="14"/>
        <v>1.686665919031064</v>
      </c>
      <c r="W17" s="1">
        <f t="shared" si="14"/>
        <v>0.4799820567455422</v>
      </c>
      <c r="X17" s="1">
        <f t="shared" si="14"/>
        <v>1.0730066165750811</v>
      </c>
      <c r="Y17" s="1">
        <f t="shared" si="14"/>
        <v>0.6800493439497589</v>
      </c>
      <c r="Z17" s="1">
        <f t="shared" si="14"/>
        <v>1.1169675899966358</v>
      </c>
      <c r="AA17" s="1">
        <f t="shared" si="14"/>
        <v>1.8992934843557248</v>
      </c>
      <c r="AB17" s="1">
        <f>AB16/$B$16</f>
        <v>0.4584501513962095</v>
      </c>
    </row>
    <row r="18" spans="1:28" ht="12.75">
      <c r="A18" t="s">
        <v>20</v>
      </c>
      <c r="B18" s="3">
        <f>AVERAGE(E18:AB18)</f>
        <v>2.6724999999999994</v>
      </c>
      <c r="C18" s="18">
        <f t="shared" si="5"/>
        <v>2.475</v>
      </c>
      <c r="D18" s="3">
        <f>SUM(D8:D13)</f>
        <v>31</v>
      </c>
      <c r="E18">
        <f>SUM(E8:E13)</f>
        <v>4.8999999999999995</v>
      </c>
      <c r="F18">
        <f>SUM(F8:F13)</f>
        <v>4.27</v>
      </c>
      <c r="G18">
        <f>SUM(G8:G13)</f>
        <v>0.63</v>
      </c>
      <c r="H18">
        <f>SUM(H8:H13)</f>
        <v>4.41</v>
      </c>
      <c r="I18">
        <f aca="true" t="shared" si="15" ref="I18:O18">SUM(I8:I13)</f>
        <v>0.12</v>
      </c>
      <c r="J18">
        <f t="shared" si="15"/>
        <v>3.62</v>
      </c>
      <c r="K18">
        <f t="shared" si="15"/>
        <v>2.3499999999999996</v>
      </c>
      <c r="L18">
        <f t="shared" si="15"/>
        <v>3.76</v>
      </c>
      <c r="M18">
        <f t="shared" si="15"/>
        <v>3.52</v>
      </c>
      <c r="N18">
        <f t="shared" si="15"/>
        <v>2.2</v>
      </c>
      <c r="O18">
        <f t="shared" si="15"/>
        <v>1.9700000000000002</v>
      </c>
      <c r="P18">
        <f aca="true" t="shared" si="16" ref="P18:U18">SUM(P8:P13)</f>
        <v>1.6099999999999999</v>
      </c>
      <c r="Q18">
        <f t="shared" si="16"/>
        <v>2.9099999999999997</v>
      </c>
      <c r="R18">
        <f t="shared" si="16"/>
        <v>2.79</v>
      </c>
      <c r="S18">
        <f t="shared" si="16"/>
        <v>4.07</v>
      </c>
      <c r="T18">
        <f t="shared" si="16"/>
        <v>2.5100000000000002</v>
      </c>
      <c r="U18">
        <f t="shared" si="16"/>
        <v>2.92</v>
      </c>
      <c r="V18">
        <f aca="true" t="shared" si="17" ref="V18:AA18">SUM(V8:V13)</f>
        <v>3.87</v>
      </c>
      <c r="W18">
        <f t="shared" si="17"/>
        <v>2.21</v>
      </c>
      <c r="X18">
        <f t="shared" si="17"/>
        <v>1.28</v>
      </c>
      <c r="Y18">
        <f t="shared" si="17"/>
        <v>2.38</v>
      </c>
      <c r="Z18">
        <f t="shared" si="17"/>
        <v>2.44</v>
      </c>
      <c r="AA18">
        <f t="shared" si="17"/>
        <v>2.32</v>
      </c>
      <c r="AB18">
        <f>SUM(AB8:AB13)</f>
        <v>1.0799999999999998</v>
      </c>
    </row>
    <row r="19" spans="2:28" ht="12.75">
      <c r="B19" s="1">
        <f>B18/B14</f>
        <v>0.1933966530981456</v>
      </c>
      <c r="C19" s="19">
        <f t="shared" si="5"/>
        <v>0.9260991580916746</v>
      </c>
      <c r="D19" s="1"/>
      <c r="E19" s="1">
        <f aca="true" t="shared" si="18" ref="E19:R19">E18/$B$18</f>
        <v>1.8334892422825073</v>
      </c>
      <c r="F19" s="1">
        <f t="shared" si="18"/>
        <v>1.5977549111318992</v>
      </c>
      <c r="G19" s="1">
        <f t="shared" si="18"/>
        <v>0.2357343311506081</v>
      </c>
      <c r="H19" s="1">
        <f t="shared" si="18"/>
        <v>1.6501403180542566</v>
      </c>
      <c r="I19" s="1">
        <f t="shared" si="18"/>
        <v>0.04490177736202059</v>
      </c>
      <c r="J19" s="1">
        <f t="shared" si="18"/>
        <v>1.3545369504209546</v>
      </c>
      <c r="K19" s="1">
        <f t="shared" si="18"/>
        <v>0.8793264733395697</v>
      </c>
      <c r="L19" s="1">
        <f t="shared" si="18"/>
        <v>1.4069223573433118</v>
      </c>
      <c r="M19" s="1">
        <f t="shared" si="18"/>
        <v>1.3171188026192706</v>
      </c>
      <c r="N19" s="1">
        <f t="shared" si="18"/>
        <v>0.8231992516370442</v>
      </c>
      <c r="O19" s="1">
        <f t="shared" si="18"/>
        <v>0.7371375116931714</v>
      </c>
      <c r="P19" s="1">
        <f t="shared" si="18"/>
        <v>0.6024321796071095</v>
      </c>
      <c r="Q19" s="1">
        <f t="shared" si="18"/>
        <v>1.0888681010289991</v>
      </c>
      <c r="R19" s="1">
        <f t="shared" si="18"/>
        <v>1.0439663236669787</v>
      </c>
      <c r="S19" s="1">
        <f aca="true" t="shared" si="19" ref="S19:AA19">S18/$B$18</f>
        <v>1.5229186155285317</v>
      </c>
      <c r="T19" s="1">
        <f t="shared" si="19"/>
        <v>0.9391955098222641</v>
      </c>
      <c r="U19" s="1">
        <f t="shared" si="19"/>
        <v>1.0926099158091676</v>
      </c>
      <c r="V19" s="1">
        <f t="shared" si="19"/>
        <v>1.448082319925164</v>
      </c>
      <c r="W19" s="1">
        <f t="shared" si="19"/>
        <v>0.8269410664172125</v>
      </c>
      <c r="X19" s="1">
        <f t="shared" si="19"/>
        <v>0.47895229186155297</v>
      </c>
      <c r="Y19" s="1">
        <f t="shared" si="19"/>
        <v>0.890551917680075</v>
      </c>
      <c r="Z19" s="1">
        <f t="shared" si="19"/>
        <v>0.9130028063610853</v>
      </c>
      <c r="AA19" s="1">
        <f t="shared" si="19"/>
        <v>0.8681010289990647</v>
      </c>
      <c r="AB19" s="1">
        <f>AB18/$B$18</f>
        <v>0.40411599625818523</v>
      </c>
    </row>
    <row r="20" spans="2:4" ht="12.75">
      <c r="B20" s="3"/>
      <c r="C20" s="3"/>
      <c r="D20" s="3">
        <f>COUNT(E14:AB14)</f>
        <v>24</v>
      </c>
    </row>
    <row r="21" ht="12.75">
      <c r="D21" s="39" t="s">
        <v>214</v>
      </c>
    </row>
    <row r="22" spans="1:2" ht="12.75">
      <c r="A22" t="s">
        <v>36</v>
      </c>
      <c r="B22">
        <f>MIN(E14:AB14)</f>
        <v>1.8399999999999999</v>
      </c>
    </row>
    <row r="23" spans="1:2" ht="12.75">
      <c r="A23" t="s">
        <v>37</v>
      </c>
      <c r="B23">
        <f>MAX(E14:AB14)</f>
        <v>26.15</v>
      </c>
    </row>
    <row r="24" s="16" customFormat="1" ht="12.75"/>
    <row r="25" spans="1:28" ht="12.75">
      <c r="A25" t="s">
        <v>39</v>
      </c>
      <c r="B25" t="s">
        <v>34</v>
      </c>
      <c r="C25" t="s">
        <v>35</v>
      </c>
      <c r="D25" t="s">
        <v>57</v>
      </c>
      <c r="E25">
        <v>1989</v>
      </c>
      <c r="F25">
        <v>1990</v>
      </c>
      <c r="G25">
        <v>1991</v>
      </c>
      <c r="H25">
        <v>1992</v>
      </c>
      <c r="I25">
        <v>1993</v>
      </c>
      <c r="J25">
        <v>1994</v>
      </c>
      <c r="K25">
        <v>1995</v>
      </c>
      <c r="L25">
        <v>1996</v>
      </c>
      <c r="M25">
        <v>1997</v>
      </c>
      <c r="N25">
        <v>1998</v>
      </c>
      <c r="O25">
        <v>1999</v>
      </c>
      <c r="P25">
        <v>2000</v>
      </c>
      <c r="Q25">
        <v>2001</v>
      </c>
      <c r="R25">
        <v>2002</v>
      </c>
      <c r="S25">
        <v>2003</v>
      </c>
      <c r="T25">
        <v>2004</v>
      </c>
      <c r="U25">
        <v>2005</v>
      </c>
      <c r="V25">
        <v>2006</v>
      </c>
      <c r="W25">
        <v>2007</v>
      </c>
      <c r="X25">
        <v>2008</v>
      </c>
      <c r="Y25">
        <v>2009</v>
      </c>
      <c r="Z25">
        <v>2010</v>
      </c>
      <c r="AA25">
        <v>2011</v>
      </c>
      <c r="AB25">
        <v>2012</v>
      </c>
    </row>
    <row r="26" spans="1:28" ht="12.75">
      <c r="A26" t="s">
        <v>40</v>
      </c>
      <c r="B26" s="14">
        <f>AVERAGE(E26:AB26)</f>
        <v>0</v>
      </c>
      <c r="C26" s="3">
        <f>MEDIAN(E26:AB26)</f>
        <v>0</v>
      </c>
      <c r="D26" s="7">
        <f>COUNTIF(E26:AB26,0)</f>
        <v>21</v>
      </c>
      <c r="G26">
        <v>0</v>
      </c>
      <c r="H26">
        <v>0</v>
      </c>
      <c r="I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41</v>
      </c>
      <c r="B27" s="14">
        <f aca="true" t="shared" si="20" ref="B27:B35">AVERAGE(E27:AB27)</f>
        <v>2.2647058823529407</v>
      </c>
      <c r="C27" s="3">
        <f aca="true" t="shared" si="21" ref="C27:C35">MEDIAN(E27:AB27)</f>
        <v>0</v>
      </c>
      <c r="D27" s="7">
        <f aca="true" t="shared" si="22" ref="D27:D35">COUNTIF(E27:AB27,0)</f>
        <v>10</v>
      </c>
      <c r="G27">
        <v>0</v>
      </c>
      <c r="H27" t="s">
        <v>55</v>
      </c>
      <c r="I27">
        <v>0</v>
      </c>
      <c r="K27">
        <v>0</v>
      </c>
      <c r="L27">
        <v>0</v>
      </c>
      <c r="M27">
        <v>20</v>
      </c>
      <c r="N27" t="s">
        <v>55</v>
      </c>
      <c r="O27">
        <v>0</v>
      </c>
      <c r="P27">
        <v>0</v>
      </c>
      <c r="Q27">
        <v>0</v>
      </c>
      <c r="R27">
        <v>0</v>
      </c>
      <c r="S27" t="s">
        <v>55</v>
      </c>
      <c r="T27">
        <v>0</v>
      </c>
      <c r="U27">
        <v>10.2</v>
      </c>
      <c r="V27">
        <v>0</v>
      </c>
      <c r="W27">
        <v>3.2</v>
      </c>
      <c r="X27">
        <v>1</v>
      </c>
      <c r="Y27">
        <v>1.5</v>
      </c>
      <c r="Z27">
        <v>2.3</v>
      </c>
      <c r="AA27" t="s">
        <v>55</v>
      </c>
      <c r="AB27">
        <v>0.3</v>
      </c>
    </row>
    <row r="28" spans="1:28" ht="12.75">
      <c r="A28" t="s">
        <v>42</v>
      </c>
      <c r="B28" s="14">
        <f t="shared" si="20"/>
        <v>4.057142857142857</v>
      </c>
      <c r="C28" s="3">
        <f t="shared" si="21"/>
        <v>0.4</v>
      </c>
      <c r="D28" s="7">
        <f t="shared" si="22"/>
        <v>9</v>
      </c>
      <c r="G28">
        <v>0.3</v>
      </c>
      <c r="H28">
        <v>0</v>
      </c>
      <c r="I28">
        <v>0</v>
      </c>
      <c r="J28">
        <v>0.4</v>
      </c>
      <c r="K28">
        <v>26.5</v>
      </c>
      <c r="L28">
        <v>0</v>
      </c>
      <c r="M28">
        <v>0</v>
      </c>
      <c r="N28">
        <v>4.5</v>
      </c>
      <c r="O28" t="s">
        <v>55</v>
      </c>
      <c r="P28">
        <v>0</v>
      </c>
      <c r="Q28">
        <v>3.2</v>
      </c>
      <c r="R28">
        <v>6.5</v>
      </c>
      <c r="S28">
        <v>0</v>
      </c>
      <c r="T28">
        <v>8.8</v>
      </c>
      <c r="U28">
        <v>7.8</v>
      </c>
      <c r="V28">
        <v>0</v>
      </c>
      <c r="W28">
        <v>0</v>
      </c>
      <c r="X28">
        <v>0</v>
      </c>
      <c r="Y28">
        <v>0.5</v>
      </c>
      <c r="Z28">
        <v>3.5</v>
      </c>
      <c r="AA28">
        <v>21.3</v>
      </c>
      <c r="AB28">
        <v>1.9</v>
      </c>
    </row>
    <row r="29" spans="1:28" ht="12.75">
      <c r="A29" t="s">
        <v>43</v>
      </c>
      <c r="B29" s="14">
        <f t="shared" si="20"/>
        <v>14.828571428571427</v>
      </c>
      <c r="C29" s="3">
        <f t="shared" si="21"/>
        <v>8.2</v>
      </c>
      <c r="D29" s="7">
        <f t="shared" si="22"/>
        <v>2</v>
      </c>
      <c r="G29">
        <v>0.1</v>
      </c>
      <c r="H29">
        <v>2</v>
      </c>
      <c r="I29">
        <v>38</v>
      </c>
      <c r="J29">
        <v>6</v>
      </c>
      <c r="K29">
        <v>8.2</v>
      </c>
      <c r="L29">
        <v>3</v>
      </c>
      <c r="M29">
        <v>33.5</v>
      </c>
      <c r="N29">
        <v>4.1</v>
      </c>
      <c r="O29">
        <v>0</v>
      </c>
      <c r="P29">
        <v>0</v>
      </c>
      <c r="Q29">
        <v>0.5</v>
      </c>
      <c r="R29">
        <v>14.6</v>
      </c>
      <c r="S29">
        <v>53.5</v>
      </c>
      <c r="T29">
        <v>17.6</v>
      </c>
      <c r="U29">
        <v>40.6</v>
      </c>
      <c r="V29">
        <v>15.1</v>
      </c>
      <c r="W29">
        <v>11.2</v>
      </c>
      <c r="X29">
        <v>6.6</v>
      </c>
      <c r="Y29">
        <v>7.1</v>
      </c>
      <c r="Z29">
        <v>20</v>
      </c>
      <c r="AA29">
        <v>29.7</v>
      </c>
      <c r="AB29" s="39" t="s">
        <v>55</v>
      </c>
    </row>
    <row r="30" spans="1:28" ht="12.75">
      <c r="A30" t="s">
        <v>44</v>
      </c>
      <c r="B30" s="14">
        <f t="shared" si="20"/>
        <v>21.20869565217392</v>
      </c>
      <c r="C30" s="3">
        <f t="shared" si="21"/>
        <v>11.2</v>
      </c>
      <c r="D30" s="7">
        <f t="shared" si="22"/>
        <v>1</v>
      </c>
      <c r="F30">
        <v>19.7</v>
      </c>
      <c r="G30">
        <v>0.2</v>
      </c>
      <c r="H30">
        <v>0</v>
      </c>
      <c r="I30">
        <v>39.2</v>
      </c>
      <c r="J30">
        <v>6.5</v>
      </c>
      <c r="K30">
        <v>64.5</v>
      </c>
      <c r="L30">
        <v>22.8</v>
      </c>
      <c r="M30">
        <v>28.5</v>
      </c>
      <c r="N30">
        <v>6.6</v>
      </c>
      <c r="O30">
        <v>15</v>
      </c>
      <c r="P30">
        <v>7.2</v>
      </c>
      <c r="Q30">
        <v>20.8</v>
      </c>
      <c r="R30">
        <v>4.3</v>
      </c>
      <c r="S30">
        <v>2.5</v>
      </c>
      <c r="T30">
        <v>9.8</v>
      </c>
      <c r="U30">
        <v>54.6</v>
      </c>
      <c r="V30">
        <v>52.6</v>
      </c>
      <c r="W30">
        <v>3.8</v>
      </c>
      <c r="X30">
        <v>68.4</v>
      </c>
      <c r="Y30">
        <v>1.1</v>
      </c>
      <c r="Z30">
        <v>37.6</v>
      </c>
      <c r="AA30">
        <v>10.9</v>
      </c>
      <c r="AB30" s="39">
        <v>11.2</v>
      </c>
    </row>
    <row r="31" spans="1:28" ht="12.75">
      <c r="A31" t="s">
        <v>45</v>
      </c>
      <c r="B31" s="14">
        <f t="shared" si="20"/>
        <v>17.62608695652174</v>
      </c>
      <c r="C31" s="3">
        <f t="shared" si="21"/>
        <v>15.2</v>
      </c>
      <c r="D31" s="7">
        <f t="shared" si="22"/>
        <v>1</v>
      </c>
      <c r="F31">
        <v>21.2</v>
      </c>
      <c r="G31">
        <v>0</v>
      </c>
      <c r="H31">
        <v>12</v>
      </c>
      <c r="I31">
        <v>42</v>
      </c>
      <c r="J31">
        <v>38.5</v>
      </c>
      <c r="K31">
        <v>1</v>
      </c>
      <c r="L31">
        <v>9.7</v>
      </c>
      <c r="M31">
        <v>2</v>
      </c>
      <c r="N31">
        <v>49</v>
      </c>
      <c r="O31">
        <v>6</v>
      </c>
      <c r="P31">
        <v>10</v>
      </c>
      <c r="Q31">
        <v>19.8</v>
      </c>
      <c r="R31">
        <v>4</v>
      </c>
      <c r="S31">
        <v>15.1</v>
      </c>
      <c r="T31">
        <v>30.7</v>
      </c>
      <c r="U31">
        <v>17.8</v>
      </c>
      <c r="V31">
        <v>7.8</v>
      </c>
      <c r="W31">
        <v>15.2</v>
      </c>
      <c r="X31">
        <v>23</v>
      </c>
      <c r="Y31">
        <v>24.5</v>
      </c>
      <c r="Z31">
        <v>24</v>
      </c>
      <c r="AA31">
        <v>27.6</v>
      </c>
      <c r="AB31" s="39">
        <v>4.5</v>
      </c>
    </row>
    <row r="32" spans="1:28" ht="12.75">
      <c r="A32" t="s">
        <v>46</v>
      </c>
      <c r="B32" s="14">
        <f t="shared" si="20"/>
        <v>11.219047619047618</v>
      </c>
      <c r="C32" s="3">
        <f t="shared" si="21"/>
        <v>7.7</v>
      </c>
      <c r="D32" s="7">
        <f t="shared" si="22"/>
        <v>1</v>
      </c>
      <c r="F32">
        <v>1.1</v>
      </c>
      <c r="G32" t="s">
        <v>56</v>
      </c>
      <c r="H32">
        <v>1.5</v>
      </c>
      <c r="I32">
        <v>0</v>
      </c>
      <c r="J32">
        <v>8.6</v>
      </c>
      <c r="K32">
        <v>30.3</v>
      </c>
      <c r="L32">
        <v>10.5</v>
      </c>
      <c r="M32" t="s">
        <v>55</v>
      </c>
      <c r="N32">
        <v>8.5</v>
      </c>
      <c r="O32">
        <v>0.6</v>
      </c>
      <c r="P32">
        <v>4.7</v>
      </c>
      <c r="Q32">
        <v>43</v>
      </c>
      <c r="R32">
        <v>7.7</v>
      </c>
      <c r="S32">
        <v>1</v>
      </c>
      <c r="T32">
        <v>4</v>
      </c>
      <c r="U32">
        <v>15</v>
      </c>
      <c r="V32">
        <v>17.5</v>
      </c>
      <c r="W32">
        <v>1.6</v>
      </c>
      <c r="X32">
        <v>0.2</v>
      </c>
      <c r="Y32">
        <v>16.3</v>
      </c>
      <c r="Z32">
        <v>6.8</v>
      </c>
      <c r="AA32">
        <v>43.8</v>
      </c>
      <c r="AB32" s="39">
        <v>12.9</v>
      </c>
    </row>
    <row r="33" spans="1:28" ht="12.75">
      <c r="A33" t="s">
        <v>47</v>
      </c>
      <c r="B33" s="14">
        <f t="shared" si="20"/>
        <v>2.7954545454545454</v>
      </c>
      <c r="C33" s="3">
        <f t="shared" si="21"/>
        <v>1.35</v>
      </c>
      <c r="D33" s="7">
        <f t="shared" si="22"/>
        <v>7</v>
      </c>
      <c r="F33">
        <v>0</v>
      </c>
      <c r="G33">
        <v>0.5</v>
      </c>
      <c r="H33">
        <v>0</v>
      </c>
      <c r="I33">
        <v>0</v>
      </c>
      <c r="J33">
        <v>1.8</v>
      </c>
      <c r="K33">
        <v>0.5</v>
      </c>
      <c r="L33">
        <v>5</v>
      </c>
      <c r="M33">
        <v>0</v>
      </c>
      <c r="N33">
        <v>0.5</v>
      </c>
      <c r="O33">
        <v>0</v>
      </c>
      <c r="P33">
        <v>0</v>
      </c>
      <c r="Q33">
        <v>15</v>
      </c>
      <c r="R33">
        <v>2.5</v>
      </c>
      <c r="S33">
        <v>6.7</v>
      </c>
      <c r="T33" t="s">
        <v>55</v>
      </c>
      <c r="U33">
        <v>3.5</v>
      </c>
      <c r="V33">
        <v>2.6</v>
      </c>
      <c r="W33">
        <v>1.5</v>
      </c>
      <c r="X33">
        <v>0</v>
      </c>
      <c r="Y33">
        <v>2.4</v>
      </c>
      <c r="Z33">
        <v>14.8</v>
      </c>
      <c r="AA33">
        <v>1.2</v>
      </c>
      <c r="AB33" s="39">
        <v>3</v>
      </c>
    </row>
    <row r="34" spans="1:28" ht="12.75">
      <c r="A34" t="s">
        <v>48</v>
      </c>
      <c r="B34" s="14">
        <f t="shared" si="20"/>
        <v>1.3722222222222222</v>
      </c>
      <c r="C34" s="3">
        <f t="shared" si="21"/>
        <v>0</v>
      </c>
      <c r="D34" s="7">
        <f t="shared" si="22"/>
        <v>13</v>
      </c>
      <c r="F34">
        <v>0</v>
      </c>
      <c r="G34">
        <v>3.5</v>
      </c>
      <c r="H34">
        <v>0</v>
      </c>
      <c r="I34">
        <v>0</v>
      </c>
      <c r="J34">
        <v>14.6</v>
      </c>
      <c r="K34">
        <v>0</v>
      </c>
      <c r="L34">
        <v>0</v>
      </c>
      <c r="M34">
        <v>0</v>
      </c>
      <c r="N34" t="s">
        <v>55</v>
      </c>
      <c r="O34">
        <v>0</v>
      </c>
      <c r="P34">
        <v>0</v>
      </c>
      <c r="Q34">
        <v>0</v>
      </c>
      <c r="R34" t="s">
        <v>55</v>
      </c>
      <c r="S34">
        <v>0.5</v>
      </c>
      <c r="T34" t="s">
        <v>55</v>
      </c>
      <c r="U34">
        <v>0</v>
      </c>
      <c r="V34">
        <v>0</v>
      </c>
      <c r="W34">
        <v>0</v>
      </c>
      <c r="X34" t="s">
        <v>55</v>
      </c>
      <c r="Y34">
        <v>0</v>
      </c>
      <c r="Z34">
        <v>2.9</v>
      </c>
      <c r="AA34">
        <v>3.2</v>
      </c>
      <c r="AB34" s="39" t="s">
        <v>88</v>
      </c>
    </row>
    <row r="35" spans="1:28" s="2" customFormat="1" ht="12.75">
      <c r="A35" s="2" t="s">
        <v>49</v>
      </c>
      <c r="B35" s="14">
        <f t="shared" si="20"/>
        <v>0.19545454545454544</v>
      </c>
      <c r="C35" s="3">
        <f t="shared" si="21"/>
        <v>0</v>
      </c>
      <c r="D35" s="7">
        <f t="shared" si="22"/>
        <v>19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0.2</v>
      </c>
      <c r="U35" s="2">
        <v>0</v>
      </c>
      <c r="V35" s="2">
        <v>0</v>
      </c>
      <c r="W35" s="2">
        <v>0.1</v>
      </c>
      <c r="X35" s="2">
        <v>0</v>
      </c>
      <c r="Y35" s="2">
        <v>0</v>
      </c>
      <c r="Z35" s="2" t="s">
        <v>88</v>
      </c>
      <c r="AA35" s="2">
        <v>0</v>
      </c>
      <c r="AB35" s="2">
        <v>0</v>
      </c>
    </row>
    <row r="36" spans="1:28" s="4" customFormat="1" ht="12.75">
      <c r="A36" s="4" t="s">
        <v>58</v>
      </c>
      <c r="B36" s="15">
        <f>AVERAGE(F36:AB36)</f>
        <v>72.27826086956522</v>
      </c>
      <c r="C36" s="3">
        <f>MEDIAN(E36:AB36)</f>
        <v>72.15</v>
      </c>
      <c r="D36" s="8">
        <f>SUM(D27:D35)</f>
        <v>63</v>
      </c>
      <c r="E36" s="4">
        <f>SUM(E27:E35)</f>
        <v>0</v>
      </c>
      <c r="F36" s="4">
        <f>SUM(F26:F35)</f>
        <v>42</v>
      </c>
      <c r="G36" s="4">
        <f>SUM(G26:G35)+8</f>
        <v>12.6</v>
      </c>
      <c r="H36" s="4">
        <f aca="true" t="shared" si="23" ref="H36:AA36">SUM(H26:H35)</f>
        <v>15.5</v>
      </c>
      <c r="I36" s="4">
        <f t="shared" si="23"/>
        <v>119.2</v>
      </c>
      <c r="J36" s="4">
        <f t="shared" si="23"/>
        <v>76.39999999999999</v>
      </c>
      <c r="K36" s="4">
        <f t="shared" si="23"/>
        <v>135</v>
      </c>
      <c r="L36" s="4">
        <f t="shared" si="23"/>
        <v>51</v>
      </c>
      <c r="M36" s="4">
        <f t="shared" si="23"/>
        <v>84</v>
      </c>
      <c r="N36" s="4">
        <f t="shared" si="23"/>
        <v>73.2</v>
      </c>
      <c r="O36" s="4">
        <f t="shared" si="23"/>
        <v>21.6</v>
      </c>
      <c r="P36" s="4">
        <f t="shared" si="23"/>
        <v>21.9</v>
      </c>
      <c r="Q36" s="4">
        <f t="shared" si="23"/>
        <v>102.3</v>
      </c>
      <c r="R36" s="4">
        <f t="shared" si="23"/>
        <v>39.6</v>
      </c>
      <c r="S36" s="4">
        <f t="shared" si="23"/>
        <v>79.3</v>
      </c>
      <c r="T36" s="4">
        <f t="shared" si="23"/>
        <v>71.10000000000001</v>
      </c>
      <c r="U36" s="4">
        <f t="shared" si="23"/>
        <v>149.5</v>
      </c>
      <c r="V36" s="4">
        <f t="shared" si="23"/>
        <v>95.6</v>
      </c>
      <c r="W36" s="4">
        <f t="shared" si="23"/>
        <v>36.6</v>
      </c>
      <c r="X36" s="4">
        <f t="shared" si="23"/>
        <v>99.2</v>
      </c>
      <c r="Y36" s="4">
        <f t="shared" si="23"/>
        <v>53.4</v>
      </c>
      <c r="Z36" s="4">
        <f>SUM(Z26:Z35)</f>
        <v>111.9</v>
      </c>
      <c r="AA36" s="4">
        <f t="shared" si="23"/>
        <v>137.7</v>
      </c>
      <c r="AB36" s="4">
        <f>SUM(AB26:AB35)</f>
        <v>33.8</v>
      </c>
    </row>
    <row r="37" spans="2:28" ht="12.75">
      <c r="B37" s="6">
        <f>AVERAGE(F37:AB37)</f>
        <v>0.9999999999999999</v>
      </c>
      <c r="C37" s="6">
        <f>C36/B36</f>
        <v>0.9982254571703563</v>
      </c>
      <c r="D37" s="6">
        <f>D36/(COUNT(F36:AB36)*10)</f>
        <v>0.27391304347826084</v>
      </c>
      <c r="E37" s="6">
        <f>E36/$B$36</f>
        <v>0</v>
      </c>
      <c r="F37" s="6">
        <f aca="true" t="shared" si="24" ref="F37:AA37">F36/$B$36</f>
        <v>0.5810875842155919</v>
      </c>
      <c r="G37" s="6">
        <f t="shared" si="24"/>
        <v>0.17432627526467756</v>
      </c>
      <c r="H37" s="6">
        <f t="shared" si="24"/>
        <v>0.21444898941289703</v>
      </c>
      <c r="I37" s="6">
        <f t="shared" si="24"/>
        <v>1.649181905678537</v>
      </c>
      <c r="J37" s="6">
        <f t="shared" si="24"/>
        <v>1.0570259865255052</v>
      </c>
      <c r="K37" s="6">
        <f t="shared" si="24"/>
        <v>1.867781520692974</v>
      </c>
      <c r="L37" s="6">
        <f t="shared" si="24"/>
        <v>0.7056063522617902</v>
      </c>
      <c r="M37" s="6">
        <f t="shared" si="24"/>
        <v>1.1621751684311838</v>
      </c>
      <c r="N37" s="6">
        <f t="shared" si="24"/>
        <v>1.012752646775746</v>
      </c>
      <c r="O37" s="6">
        <f t="shared" si="24"/>
        <v>0.29884504331087586</v>
      </c>
      <c r="P37" s="6">
        <f t="shared" si="24"/>
        <v>0.30299566891241575</v>
      </c>
      <c r="Q37" s="6">
        <f t="shared" si="24"/>
        <v>1.4153633301251203</v>
      </c>
      <c r="R37" s="6">
        <f t="shared" si="24"/>
        <v>0.5478825794032725</v>
      </c>
      <c r="S37" s="6">
        <f t="shared" si="24"/>
        <v>1.0971487006737248</v>
      </c>
      <c r="T37" s="6">
        <f t="shared" si="24"/>
        <v>0.9836982675649665</v>
      </c>
      <c r="U37" s="6">
        <f t="shared" si="24"/>
        <v>2.068395091434071</v>
      </c>
      <c r="V37" s="6">
        <f t="shared" si="24"/>
        <v>1.3226660250240616</v>
      </c>
      <c r="W37" s="6">
        <f t="shared" si="24"/>
        <v>0.506376323387873</v>
      </c>
      <c r="X37" s="6">
        <f t="shared" si="24"/>
        <v>1.372473532242541</v>
      </c>
      <c r="Y37" s="6">
        <f t="shared" si="24"/>
        <v>0.7388113570741097</v>
      </c>
      <c r="Z37" s="6">
        <f t="shared" si="24"/>
        <v>1.5481833493743986</v>
      </c>
      <c r="AA37" s="6">
        <f t="shared" si="24"/>
        <v>1.9051371511068333</v>
      </c>
      <c r="AB37" s="6">
        <f>AB36/$B$36</f>
        <v>0.46763715110683346</v>
      </c>
    </row>
    <row r="38" spans="1:28" ht="12.75">
      <c r="A38" t="s">
        <v>62</v>
      </c>
      <c r="B38" s="3">
        <f>AVERAGE(F38:AB38)</f>
        <v>5.378260869565217</v>
      </c>
      <c r="C38" s="3">
        <f>MEDIAN(E38:AB38)</f>
        <v>1.5</v>
      </c>
      <c r="D38" s="3">
        <f>SUM(D26:D28)</f>
        <v>40</v>
      </c>
      <c r="E38">
        <f>SUM(E27:E28)</f>
        <v>0</v>
      </c>
      <c r="F38">
        <f>SUM(F27:F28)</f>
        <v>0</v>
      </c>
      <c r="G38">
        <f aca="true" t="shared" si="25" ref="G38:W38">SUM(G27:G28)</f>
        <v>0.3</v>
      </c>
      <c r="H38">
        <f t="shared" si="25"/>
        <v>0</v>
      </c>
      <c r="I38">
        <f t="shared" si="25"/>
        <v>0</v>
      </c>
      <c r="J38">
        <f t="shared" si="25"/>
        <v>0.4</v>
      </c>
      <c r="K38">
        <f t="shared" si="25"/>
        <v>26.5</v>
      </c>
      <c r="L38">
        <f t="shared" si="25"/>
        <v>0</v>
      </c>
      <c r="M38">
        <f t="shared" si="25"/>
        <v>20</v>
      </c>
      <c r="N38">
        <f t="shared" si="25"/>
        <v>4.5</v>
      </c>
      <c r="O38">
        <f t="shared" si="25"/>
        <v>0</v>
      </c>
      <c r="P38">
        <f t="shared" si="25"/>
        <v>0</v>
      </c>
      <c r="Q38">
        <f t="shared" si="25"/>
        <v>3.2</v>
      </c>
      <c r="R38">
        <f t="shared" si="25"/>
        <v>6.5</v>
      </c>
      <c r="S38">
        <f t="shared" si="25"/>
        <v>0</v>
      </c>
      <c r="T38">
        <f t="shared" si="25"/>
        <v>8.8</v>
      </c>
      <c r="U38">
        <f t="shared" si="25"/>
        <v>18</v>
      </c>
      <c r="V38">
        <f t="shared" si="25"/>
        <v>0</v>
      </c>
      <c r="W38">
        <f t="shared" si="25"/>
        <v>3.2</v>
      </c>
      <c r="X38">
        <f>SUM(X27:X28)</f>
        <v>1</v>
      </c>
      <c r="Y38">
        <f>SUM(Y27:Y28)</f>
        <v>2</v>
      </c>
      <c r="Z38">
        <f>SUM(Z27:Z28)</f>
        <v>5.8</v>
      </c>
      <c r="AA38">
        <f>SUM(AA27:AA28)</f>
        <v>21.3</v>
      </c>
      <c r="AB38">
        <f>SUM(AB27:AB28)</f>
        <v>2.1999999999999997</v>
      </c>
    </row>
    <row r="39" spans="2:28" ht="12.75">
      <c r="B39" s="1">
        <f>B38/B36</f>
        <v>0.07441049085659288</v>
      </c>
      <c r="C39" s="1"/>
      <c r="E39" s="1">
        <f>E38/$B$38</f>
        <v>0</v>
      </c>
      <c r="F39" s="1">
        <f aca="true" t="shared" si="26" ref="F39:AA39">F38/$B$38</f>
        <v>0</v>
      </c>
      <c r="G39" s="1">
        <f t="shared" si="26"/>
        <v>0.05578011317704123</v>
      </c>
      <c r="H39" s="1">
        <f t="shared" si="26"/>
        <v>0</v>
      </c>
      <c r="I39" s="1">
        <f t="shared" si="26"/>
        <v>0</v>
      </c>
      <c r="J39" s="1">
        <f t="shared" si="26"/>
        <v>0.07437348423605498</v>
      </c>
      <c r="K39" s="1">
        <f t="shared" si="26"/>
        <v>4.927243330638642</v>
      </c>
      <c r="L39" s="1">
        <f t="shared" si="26"/>
        <v>0</v>
      </c>
      <c r="M39" s="1">
        <f t="shared" si="26"/>
        <v>3.7186742118027487</v>
      </c>
      <c r="N39" s="1">
        <f t="shared" si="26"/>
        <v>0.8367016976556184</v>
      </c>
      <c r="O39" s="1">
        <f t="shared" si="26"/>
        <v>0</v>
      </c>
      <c r="P39" s="1">
        <f t="shared" si="26"/>
        <v>0</v>
      </c>
      <c r="Q39" s="1">
        <f t="shared" si="26"/>
        <v>0.5949878738884399</v>
      </c>
      <c r="R39" s="1">
        <f t="shared" si="26"/>
        <v>1.2085691188358934</v>
      </c>
      <c r="S39" s="1">
        <f t="shared" si="26"/>
        <v>0</v>
      </c>
      <c r="T39" s="1">
        <f t="shared" si="26"/>
        <v>1.6362166531932096</v>
      </c>
      <c r="U39" s="1">
        <f t="shared" si="26"/>
        <v>3.3468067906224737</v>
      </c>
      <c r="V39" s="1">
        <f t="shared" si="26"/>
        <v>0</v>
      </c>
      <c r="W39" s="1">
        <f t="shared" si="26"/>
        <v>0.5949878738884399</v>
      </c>
      <c r="X39" s="1">
        <f t="shared" si="26"/>
        <v>0.18593371059013744</v>
      </c>
      <c r="Y39" s="1">
        <f t="shared" si="26"/>
        <v>0.3718674211802749</v>
      </c>
      <c r="Z39" s="1">
        <f t="shared" si="26"/>
        <v>1.078415521422797</v>
      </c>
      <c r="AA39" s="1">
        <f t="shared" si="26"/>
        <v>3.9603880355699275</v>
      </c>
      <c r="AB39" s="1">
        <f>AB38/$B$38</f>
        <v>0.4090541632983023</v>
      </c>
    </row>
    <row r="40" spans="1:28" ht="12.75">
      <c r="A40" t="s">
        <v>59</v>
      </c>
      <c r="B40" s="3">
        <f>AVERAGE(F40:AB40)</f>
        <v>62.61739130434784</v>
      </c>
      <c r="C40" s="3">
        <f>MEDIAN(E40:AB40)</f>
        <v>60.85</v>
      </c>
      <c r="D40" s="3">
        <f>SUM(D29:D32)</f>
        <v>5</v>
      </c>
      <c r="E40">
        <f>SUM(E29:E32)</f>
        <v>0</v>
      </c>
      <c r="F40">
        <f aca="true" t="shared" si="27" ref="F40:W40">SUM(F29:F32)</f>
        <v>42</v>
      </c>
      <c r="G40">
        <f t="shared" si="27"/>
        <v>0.30000000000000004</v>
      </c>
      <c r="H40">
        <f t="shared" si="27"/>
        <v>15.5</v>
      </c>
      <c r="I40">
        <f t="shared" si="27"/>
        <v>119.2</v>
      </c>
      <c r="J40">
        <f t="shared" si="27"/>
        <v>59.6</v>
      </c>
      <c r="K40">
        <f t="shared" si="27"/>
        <v>104</v>
      </c>
      <c r="L40">
        <f t="shared" si="27"/>
        <v>46</v>
      </c>
      <c r="M40">
        <f t="shared" si="27"/>
        <v>64</v>
      </c>
      <c r="N40">
        <f t="shared" si="27"/>
        <v>68.2</v>
      </c>
      <c r="O40">
        <f t="shared" si="27"/>
        <v>21.6</v>
      </c>
      <c r="P40">
        <f t="shared" si="27"/>
        <v>21.9</v>
      </c>
      <c r="Q40">
        <f t="shared" si="27"/>
        <v>84.1</v>
      </c>
      <c r="R40">
        <f t="shared" si="27"/>
        <v>30.599999999999998</v>
      </c>
      <c r="S40">
        <f t="shared" si="27"/>
        <v>72.1</v>
      </c>
      <c r="T40">
        <f t="shared" si="27"/>
        <v>62.1</v>
      </c>
      <c r="U40">
        <f t="shared" si="27"/>
        <v>128</v>
      </c>
      <c r="V40">
        <f t="shared" si="27"/>
        <v>93</v>
      </c>
      <c r="W40">
        <f t="shared" si="27"/>
        <v>31.8</v>
      </c>
      <c r="X40">
        <f>SUM(X29:X32)</f>
        <v>98.2</v>
      </c>
      <c r="Y40">
        <f>SUM(Y29:Y32)</f>
        <v>49</v>
      </c>
      <c r="Z40">
        <f>SUM(Z29:Z32)</f>
        <v>88.39999999999999</v>
      </c>
      <c r="AA40">
        <f>SUM(AA29:AA32)</f>
        <v>112</v>
      </c>
      <c r="AB40">
        <f>SUM(AB29:AB32)</f>
        <v>28.6</v>
      </c>
    </row>
    <row r="41" spans="2:28" ht="12.75">
      <c r="B41" s="1">
        <f>B40/B36</f>
        <v>0.8663378248315691</v>
      </c>
      <c r="C41" s="1"/>
      <c r="E41" s="1">
        <f>E40/$B$40</f>
        <v>0</v>
      </c>
      <c r="F41" s="1">
        <f aca="true" t="shared" si="28" ref="F41:AA41">F40/$B$40</f>
        <v>0.6707401749756977</v>
      </c>
      <c r="G41" s="1">
        <f t="shared" si="28"/>
        <v>0.004791001249826413</v>
      </c>
      <c r="H41" s="1">
        <f t="shared" si="28"/>
        <v>0.2475350645743646</v>
      </c>
      <c r="I41" s="1">
        <f t="shared" si="28"/>
        <v>1.9036244965976943</v>
      </c>
      <c r="J41" s="1">
        <f t="shared" si="28"/>
        <v>0.9518122482988471</v>
      </c>
      <c r="K41" s="1">
        <f t="shared" si="28"/>
        <v>1.6608804332731562</v>
      </c>
      <c r="L41" s="1">
        <f t="shared" si="28"/>
        <v>0.7346201916400498</v>
      </c>
      <c r="M41" s="1">
        <f t="shared" si="28"/>
        <v>1.0220802666296345</v>
      </c>
      <c r="N41" s="1">
        <f t="shared" si="28"/>
        <v>1.0891542841272044</v>
      </c>
      <c r="O41" s="1">
        <f t="shared" si="28"/>
        <v>0.34495208998750165</v>
      </c>
      <c r="P41" s="1">
        <f t="shared" si="28"/>
        <v>0.34974309123732805</v>
      </c>
      <c r="Q41" s="1">
        <f t="shared" si="28"/>
        <v>1.343077350368004</v>
      </c>
      <c r="R41" s="1">
        <f t="shared" si="28"/>
        <v>0.488682127482294</v>
      </c>
      <c r="S41" s="1">
        <f t="shared" si="28"/>
        <v>1.1514373003749476</v>
      </c>
      <c r="T41" s="1">
        <f t="shared" si="28"/>
        <v>0.9917372587140673</v>
      </c>
      <c r="U41" s="1">
        <f t="shared" si="28"/>
        <v>2.044160533259269</v>
      </c>
      <c r="V41" s="1">
        <f t="shared" si="28"/>
        <v>1.4852103874461877</v>
      </c>
      <c r="W41" s="1">
        <f t="shared" si="28"/>
        <v>0.5078461324815997</v>
      </c>
      <c r="X41" s="1">
        <f t="shared" si="28"/>
        <v>1.5682544091098456</v>
      </c>
      <c r="Y41" s="1">
        <f t="shared" si="28"/>
        <v>0.782530204138314</v>
      </c>
      <c r="Z41" s="1">
        <f t="shared" si="28"/>
        <v>1.4117483682821825</v>
      </c>
      <c r="AA41" s="1">
        <f t="shared" si="28"/>
        <v>1.7886404666018605</v>
      </c>
      <c r="AB41" s="1">
        <f>AB40/$B$40</f>
        <v>0.456742119150118</v>
      </c>
    </row>
    <row r="42" spans="1:28" ht="12.75">
      <c r="A42" t="s">
        <v>60</v>
      </c>
      <c r="B42" s="3">
        <f>AVERAGE(F42:AB42)</f>
        <v>3.9347826086956528</v>
      </c>
      <c r="C42" s="3">
        <f>MEDIAN(E42:AB42)</f>
        <v>2.45</v>
      </c>
      <c r="D42" s="3">
        <f>SUM(D33:D35)</f>
        <v>39</v>
      </c>
      <c r="E42">
        <f>SUM(E33:E35)</f>
        <v>0</v>
      </c>
      <c r="F42">
        <f aca="true" t="shared" si="29" ref="F42:W42">SUM(F33:F35)</f>
        <v>0</v>
      </c>
      <c r="G42">
        <f t="shared" si="29"/>
        <v>4</v>
      </c>
      <c r="H42">
        <f t="shared" si="29"/>
        <v>0</v>
      </c>
      <c r="I42">
        <f t="shared" si="29"/>
        <v>0</v>
      </c>
      <c r="J42">
        <f t="shared" si="29"/>
        <v>16.4</v>
      </c>
      <c r="K42">
        <f t="shared" si="29"/>
        <v>4.5</v>
      </c>
      <c r="L42">
        <f t="shared" si="29"/>
        <v>5</v>
      </c>
      <c r="M42">
        <f t="shared" si="29"/>
        <v>0</v>
      </c>
      <c r="N42">
        <f t="shared" si="29"/>
        <v>0.5</v>
      </c>
      <c r="O42">
        <f t="shared" si="29"/>
        <v>0</v>
      </c>
      <c r="P42">
        <f t="shared" si="29"/>
        <v>0</v>
      </c>
      <c r="Q42">
        <f t="shared" si="29"/>
        <v>15</v>
      </c>
      <c r="R42">
        <f t="shared" si="29"/>
        <v>2.5</v>
      </c>
      <c r="S42">
        <f t="shared" si="29"/>
        <v>7.2</v>
      </c>
      <c r="T42">
        <f t="shared" si="29"/>
        <v>0.2</v>
      </c>
      <c r="U42">
        <f t="shared" si="29"/>
        <v>3.5</v>
      </c>
      <c r="V42">
        <f t="shared" si="29"/>
        <v>2.6</v>
      </c>
      <c r="W42">
        <f t="shared" si="29"/>
        <v>1.6</v>
      </c>
      <c r="X42">
        <f>SUM(X33:X35)</f>
        <v>0</v>
      </c>
      <c r="Y42">
        <f>SUM(Y33:Y35)</f>
        <v>2.4</v>
      </c>
      <c r="Z42">
        <f>SUM(Z33:Z35)</f>
        <v>17.7</v>
      </c>
      <c r="AA42">
        <f>SUM(AA33:AA35)</f>
        <v>4.4</v>
      </c>
      <c r="AB42">
        <f>SUM(AB33:AB35)</f>
        <v>3</v>
      </c>
    </row>
    <row r="43" spans="2:28" ht="12.75">
      <c r="B43" s="1">
        <f>B42/B36</f>
        <v>0.05443936477382099</v>
      </c>
      <c r="C43" s="1"/>
      <c r="E43" s="1">
        <f>E42/$B$42</f>
        <v>0</v>
      </c>
      <c r="F43" s="1">
        <f aca="true" t="shared" si="30" ref="F43:AA43">F42/$B$42</f>
        <v>0</v>
      </c>
      <c r="G43" s="1">
        <f t="shared" si="30"/>
        <v>1.016574585635359</v>
      </c>
      <c r="H43" s="1">
        <f t="shared" si="30"/>
        <v>0</v>
      </c>
      <c r="I43" s="1">
        <f t="shared" si="30"/>
        <v>0</v>
      </c>
      <c r="J43" s="1">
        <f t="shared" si="30"/>
        <v>4.167955801104972</v>
      </c>
      <c r="K43" s="1">
        <f t="shared" si="30"/>
        <v>1.1436464088397789</v>
      </c>
      <c r="L43" s="1">
        <f t="shared" si="30"/>
        <v>1.2707182320441988</v>
      </c>
      <c r="M43" s="1">
        <f t="shared" si="30"/>
        <v>0</v>
      </c>
      <c r="N43" s="1">
        <f t="shared" si="30"/>
        <v>0.12707182320441987</v>
      </c>
      <c r="O43" s="1">
        <f t="shared" si="30"/>
        <v>0</v>
      </c>
      <c r="P43" s="1">
        <f t="shared" si="30"/>
        <v>0</v>
      </c>
      <c r="Q43" s="1">
        <f t="shared" si="30"/>
        <v>3.812154696132596</v>
      </c>
      <c r="R43" s="1">
        <f t="shared" si="30"/>
        <v>0.6353591160220994</v>
      </c>
      <c r="S43" s="1">
        <f t="shared" si="30"/>
        <v>1.829834254143646</v>
      </c>
      <c r="T43" s="1">
        <f t="shared" si="30"/>
        <v>0.05082872928176795</v>
      </c>
      <c r="U43" s="1">
        <f t="shared" si="30"/>
        <v>0.8895027624309391</v>
      </c>
      <c r="V43" s="1">
        <f>V42/$B$42</f>
        <v>0.6607734806629834</v>
      </c>
      <c r="W43" s="1">
        <f t="shared" si="30"/>
        <v>0.4066298342541436</v>
      </c>
      <c r="X43" s="1">
        <f t="shared" si="30"/>
        <v>0</v>
      </c>
      <c r="Y43" s="1">
        <f t="shared" si="30"/>
        <v>0.6099447513812154</v>
      </c>
      <c r="Z43" s="1">
        <f t="shared" si="30"/>
        <v>4.498342541436463</v>
      </c>
      <c r="AA43" s="1">
        <f t="shared" si="30"/>
        <v>1.1182320441988949</v>
      </c>
      <c r="AB43" s="1">
        <f>AB42/$B$42</f>
        <v>0.7624309392265192</v>
      </c>
    </row>
    <row r="46" spans="1:2" ht="12.75">
      <c r="A46" t="s">
        <v>36</v>
      </c>
      <c r="B46">
        <f>MIN(F36:Y36)</f>
        <v>12.6</v>
      </c>
    </row>
    <row r="47" spans="1:2" ht="12.75">
      <c r="A47" t="s">
        <v>37</v>
      </c>
      <c r="B47">
        <f>MAX(F36:Y36)</f>
        <v>149.5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5">
      <c r="A1" s="12" t="s">
        <v>50</v>
      </c>
    </row>
    <row r="2" spans="2:3" ht="12.75">
      <c r="B2" s="9"/>
      <c r="C2" s="4" t="s">
        <v>51</v>
      </c>
    </row>
    <row r="3" spans="2:13" s="4" customFormat="1" ht="12.75">
      <c r="B3" s="10" t="s">
        <v>34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25">
        <v>2007</v>
      </c>
      <c r="J3" s="25">
        <v>2008</v>
      </c>
      <c r="K3" s="4">
        <v>2009</v>
      </c>
      <c r="L3" s="4">
        <v>2010</v>
      </c>
      <c r="M3" s="4">
        <v>2011</v>
      </c>
    </row>
    <row r="4" spans="1:13" ht="12.75">
      <c r="A4" t="s">
        <v>52</v>
      </c>
      <c r="B4" s="9">
        <f>AVERAGE(C4:H4,K4:M4)</f>
        <v>135.34444444444446</v>
      </c>
      <c r="C4">
        <v>87.9</v>
      </c>
      <c r="D4">
        <v>69.1</v>
      </c>
      <c r="E4">
        <v>101.1</v>
      </c>
      <c r="F4">
        <v>102.7</v>
      </c>
      <c r="G4">
        <v>230.9</v>
      </c>
      <c r="H4">
        <v>242.5</v>
      </c>
      <c r="I4" s="21"/>
      <c r="J4" s="21"/>
      <c r="K4">
        <v>120.6</v>
      </c>
      <c r="L4">
        <v>223.4</v>
      </c>
      <c r="M4">
        <v>39.9</v>
      </c>
    </row>
    <row r="5" spans="1:13" ht="12.75">
      <c r="A5" t="s">
        <v>53</v>
      </c>
      <c r="B5" s="13">
        <f>AVERAGE(C5:H5)</f>
        <v>5.465787401574803</v>
      </c>
      <c r="C5" s="3">
        <f>C4/25.4</f>
        <v>3.460629921259843</v>
      </c>
      <c r="D5" s="3">
        <f>D4/25.4</f>
        <v>2.720472440944882</v>
      </c>
      <c r="E5" s="3">
        <f>E4/25.4</f>
        <v>3.9803149606299213</v>
      </c>
      <c r="F5" s="3">
        <f>F4/25.4</f>
        <v>4.043307086614173</v>
      </c>
      <c r="G5" s="3">
        <v>9.09</v>
      </c>
      <c r="H5">
        <v>9.5</v>
      </c>
      <c r="I5" s="21"/>
      <c r="J5" s="21"/>
      <c r="K5">
        <v>4.7</v>
      </c>
      <c r="L5">
        <v>8.8</v>
      </c>
      <c r="M5">
        <v>1.6</v>
      </c>
    </row>
    <row r="6" spans="1:13" ht="12.75">
      <c r="A6" t="s">
        <v>54</v>
      </c>
      <c r="B6" s="11">
        <f aca="true" t="shared" si="0" ref="B6:M6">B5/$B$5</f>
        <v>1</v>
      </c>
      <c r="C6" s="1">
        <f t="shared" si="0"/>
        <v>0.6331438943751756</v>
      </c>
      <c r="D6" s="1">
        <f t="shared" si="0"/>
        <v>0.497727452802328</v>
      </c>
      <c r="E6" s="1">
        <f t="shared" si="0"/>
        <v>0.7282235235646217</v>
      </c>
      <c r="F6" s="1">
        <f t="shared" si="0"/>
        <v>0.7397483271027364</v>
      </c>
      <c r="G6" s="1">
        <f t="shared" si="0"/>
        <v>1.6630723685632172</v>
      </c>
      <c r="H6" s="1">
        <f t="shared" si="0"/>
        <v>1.738084433591921</v>
      </c>
      <c r="I6" s="41"/>
      <c r="J6" s="41"/>
      <c r="K6" s="1">
        <f t="shared" si="0"/>
        <v>0.859894403987582</v>
      </c>
      <c r="L6" s="1">
        <f t="shared" si="0"/>
        <v>1.6100150542746217</v>
      </c>
      <c r="M6" s="1">
        <f t="shared" si="0"/>
        <v>0.29273000986811304</v>
      </c>
    </row>
    <row r="7" spans="1:10" s="21" customFormat="1" ht="12.75">
      <c r="A7" s="21" t="s">
        <v>64</v>
      </c>
      <c r="B7" s="27"/>
      <c r="H7" s="21" t="s">
        <v>70</v>
      </c>
      <c r="I7" s="21" t="s">
        <v>71</v>
      </c>
      <c r="J7" s="21" t="s">
        <v>71</v>
      </c>
    </row>
    <row r="9" ht="15">
      <c r="A9" s="12"/>
    </row>
    <row r="10" spans="2:8" ht="12.75">
      <c r="B10" s="4"/>
      <c r="C10" s="4"/>
      <c r="D10" s="4"/>
      <c r="E10" s="4"/>
      <c r="F10" s="4"/>
      <c r="G10" s="4"/>
      <c r="H10" s="4"/>
    </row>
    <row r="12" spans="1:8" ht="12.75">
      <c r="A12" s="1"/>
      <c r="B12" s="1"/>
      <c r="C12" s="1"/>
      <c r="D12" s="1"/>
      <c r="E12" s="1"/>
      <c r="F12" s="1"/>
      <c r="G12" s="1"/>
      <c r="H1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C78" sqref="C78"/>
    </sheetView>
  </sheetViews>
  <sheetFormatPr defaultColWidth="9.140625" defaultRowHeight="12.75"/>
  <sheetData>
    <row r="1" ht="15">
      <c r="A1" s="12" t="s">
        <v>63</v>
      </c>
    </row>
    <row r="2" spans="1:2" ht="12.75">
      <c r="A2" s="10" t="s">
        <v>34</v>
      </c>
      <c r="B2" s="10" t="s">
        <v>51</v>
      </c>
    </row>
    <row r="3" spans="1:25" ht="12.75">
      <c r="A3" t="s">
        <v>53</v>
      </c>
      <c r="B3" s="4">
        <v>1987</v>
      </c>
      <c r="C3" s="4">
        <v>1988</v>
      </c>
      <c r="D3" s="4">
        <v>1989</v>
      </c>
      <c r="E3" s="4">
        <v>1990</v>
      </c>
      <c r="F3" s="4">
        <v>1991</v>
      </c>
      <c r="G3" s="4">
        <v>1992</v>
      </c>
      <c r="H3" s="4">
        <v>1993</v>
      </c>
      <c r="I3" s="4">
        <v>1994</v>
      </c>
      <c r="J3" s="4">
        <v>1995</v>
      </c>
      <c r="K3" s="4">
        <v>1996</v>
      </c>
      <c r="L3" s="4">
        <v>1997</v>
      </c>
      <c r="M3" s="4">
        <v>1998</v>
      </c>
      <c r="N3" s="4">
        <v>1999</v>
      </c>
      <c r="O3" s="4">
        <v>2000</v>
      </c>
      <c r="P3" s="4">
        <v>2001</v>
      </c>
      <c r="Q3" s="4">
        <v>2002</v>
      </c>
      <c r="R3" s="4">
        <v>2003</v>
      </c>
      <c r="S3" s="4">
        <v>2004</v>
      </c>
      <c r="T3" s="4">
        <v>2005</v>
      </c>
      <c r="U3" s="4">
        <v>2006</v>
      </c>
      <c r="V3" s="4">
        <v>2007</v>
      </c>
      <c r="W3" s="4"/>
      <c r="X3" s="4"/>
      <c r="Y3" s="4"/>
    </row>
    <row r="4" spans="1:22" ht="12.75">
      <c r="A4">
        <f>AVERAGE(B4:I4,L4,R4,S4,U4)</f>
        <v>5.743666666666667</v>
      </c>
      <c r="B4">
        <v>1.46</v>
      </c>
      <c r="C4">
        <v>3.28</v>
      </c>
      <c r="D4">
        <v>2.14</v>
      </c>
      <c r="E4">
        <v>4.47</v>
      </c>
      <c r="F4">
        <v>6.03</v>
      </c>
      <c r="G4">
        <v>5.66</v>
      </c>
      <c r="H4">
        <v>8.09</v>
      </c>
      <c r="I4">
        <v>15.66</v>
      </c>
      <c r="J4" s="21"/>
      <c r="K4" s="21">
        <v>4.6</v>
      </c>
      <c r="L4">
        <v>3.6</v>
      </c>
      <c r="M4" s="21">
        <v>10.38</v>
      </c>
      <c r="N4" s="21">
        <v>0.81</v>
      </c>
      <c r="O4" s="21">
        <v>2.81</v>
      </c>
      <c r="P4" s="21">
        <v>1.76</v>
      </c>
      <c r="Q4" s="21">
        <v>3.68</v>
      </c>
      <c r="R4">
        <v>2.502</v>
      </c>
      <c r="S4">
        <v>6.284</v>
      </c>
      <c r="T4" s="21">
        <v>10.088</v>
      </c>
      <c r="U4">
        <v>9.748</v>
      </c>
      <c r="V4" s="21">
        <v>0.6</v>
      </c>
    </row>
    <row r="5" spans="1:25" ht="12.75">
      <c r="A5" s="20">
        <f aca="true" t="shared" si="0" ref="A5:N5">A4/$A$4</f>
        <v>1</v>
      </c>
      <c r="B5" s="20">
        <f>B4/$A$4</f>
        <v>0.2541930242005687</v>
      </c>
      <c r="C5" s="20">
        <f t="shared" si="0"/>
        <v>0.5710637803957982</v>
      </c>
      <c r="D5" s="20">
        <f t="shared" si="0"/>
        <v>0.37258429574603913</v>
      </c>
      <c r="E5" s="20">
        <f t="shared" si="0"/>
        <v>0.7782485056003714</v>
      </c>
      <c r="F5" s="20">
        <f t="shared" si="0"/>
        <v>1.0498520109105682</v>
      </c>
      <c r="G5" s="20">
        <f t="shared" si="0"/>
        <v>0.9854332308049446</v>
      </c>
      <c r="H5" s="20">
        <f t="shared" si="0"/>
        <v>1.4085079217689047</v>
      </c>
      <c r="I5" s="20">
        <f t="shared" si="0"/>
        <v>2.726481341767744</v>
      </c>
      <c r="J5" s="22">
        <f t="shared" si="0"/>
        <v>0</v>
      </c>
      <c r="K5" s="22">
        <f t="shared" si="0"/>
        <v>0.8008821310428877</v>
      </c>
      <c r="L5" s="20">
        <f t="shared" si="0"/>
        <v>0.6267773199466078</v>
      </c>
      <c r="M5" s="22">
        <f t="shared" si="0"/>
        <v>1.807207939179386</v>
      </c>
      <c r="N5" s="22">
        <f t="shared" si="0"/>
        <v>0.14102489698798676</v>
      </c>
      <c r="O5" s="22">
        <f aca="true" t="shared" si="1" ref="O5:V5">O4/$A$4</f>
        <v>0.48923451918054667</v>
      </c>
      <c r="P5" s="22">
        <f t="shared" si="1"/>
        <v>0.30642446752945274</v>
      </c>
      <c r="Q5" s="22">
        <f t="shared" si="1"/>
        <v>0.6407057048343102</v>
      </c>
      <c r="R5" s="20">
        <f t="shared" si="1"/>
        <v>0.4356102373628924</v>
      </c>
      <c r="S5" s="20">
        <f t="shared" si="1"/>
        <v>1.0940746329290232</v>
      </c>
      <c r="T5" s="22">
        <f t="shared" si="1"/>
        <v>1.7563693343392721</v>
      </c>
      <c r="U5" s="20">
        <f t="shared" si="1"/>
        <v>1.6971736985665369</v>
      </c>
      <c r="V5" s="22">
        <f t="shared" si="1"/>
        <v>0.10446288665776797</v>
      </c>
      <c r="W5" s="20"/>
      <c r="X5" s="20"/>
      <c r="Y5" s="20"/>
    </row>
    <row r="6" spans="10:22" ht="12.75">
      <c r="J6" s="21"/>
      <c r="K6" s="21"/>
      <c r="M6" s="21"/>
      <c r="N6" s="21"/>
      <c r="O6" s="21"/>
      <c r="P6" s="21"/>
      <c r="Q6" s="21"/>
      <c r="T6" s="21"/>
      <c r="V6" s="21"/>
    </row>
    <row r="7" spans="1:22" s="21" customFormat="1" ht="12.75">
      <c r="A7" s="21" t="s">
        <v>64</v>
      </c>
      <c r="B7" s="21" t="s">
        <v>80</v>
      </c>
      <c r="D7" s="21" t="s">
        <v>72</v>
      </c>
      <c r="J7" s="21" t="s">
        <v>74</v>
      </c>
      <c r="K7" s="21" t="s">
        <v>73</v>
      </c>
      <c r="M7" s="21" t="s">
        <v>75</v>
      </c>
      <c r="N7" s="21" t="s">
        <v>76</v>
      </c>
      <c r="O7" s="21" t="s">
        <v>69</v>
      </c>
      <c r="P7" s="21" t="s">
        <v>68</v>
      </c>
      <c r="Q7" s="21" t="s">
        <v>67</v>
      </c>
      <c r="R7" s="21" t="s">
        <v>66</v>
      </c>
      <c r="T7" s="21" t="s">
        <v>65</v>
      </c>
      <c r="V7" s="21" t="s">
        <v>77</v>
      </c>
    </row>
    <row r="8" spans="2:23" s="21" customFormat="1" ht="12.75">
      <c r="B8" s="21" t="s">
        <v>81</v>
      </c>
      <c r="D8" s="21" t="s">
        <v>72</v>
      </c>
      <c r="J8" s="21" t="s">
        <v>82</v>
      </c>
      <c r="K8" s="21" t="s">
        <v>74</v>
      </c>
      <c r="M8" s="21" t="s">
        <v>46</v>
      </c>
      <c r="N8" s="21" t="s">
        <v>83</v>
      </c>
      <c r="O8" s="21" t="s">
        <v>69</v>
      </c>
      <c r="P8" s="21" t="s">
        <v>84</v>
      </c>
      <c r="Q8" s="21" t="s">
        <v>85</v>
      </c>
      <c r="R8" s="21" t="s">
        <v>86</v>
      </c>
      <c r="T8" s="21" t="s">
        <v>65</v>
      </c>
      <c r="V8" s="21" t="s">
        <v>87</v>
      </c>
      <c r="W8" s="21" t="s">
        <v>78</v>
      </c>
    </row>
    <row r="9" spans="1:22" ht="12.75">
      <c r="A9" s="10" t="s">
        <v>34</v>
      </c>
      <c r="B9" s="4" t="s">
        <v>79</v>
      </c>
      <c r="J9" s="21"/>
      <c r="K9" s="21"/>
      <c r="M9" s="21"/>
      <c r="N9" s="21"/>
      <c r="O9" s="21"/>
      <c r="P9" s="21"/>
      <c r="Q9" s="21"/>
      <c r="R9" s="24"/>
      <c r="T9" s="21"/>
      <c r="V9" s="21"/>
    </row>
    <row r="10" spans="1:22" s="4" customFormat="1" ht="12.75">
      <c r="A10" s="4" t="s">
        <v>53</v>
      </c>
      <c r="B10" s="4">
        <v>1987</v>
      </c>
      <c r="C10" s="4">
        <v>1988</v>
      </c>
      <c r="D10" s="4">
        <v>1989</v>
      </c>
      <c r="E10" s="4">
        <v>1990</v>
      </c>
      <c r="F10" s="4">
        <v>1991</v>
      </c>
      <c r="G10" s="4">
        <v>1992</v>
      </c>
      <c r="H10" s="4">
        <v>1993</v>
      </c>
      <c r="I10" s="4">
        <v>1994</v>
      </c>
      <c r="J10" s="25">
        <v>1995</v>
      </c>
      <c r="K10" s="25">
        <v>1996</v>
      </c>
      <c r="L10" s="4">
        <v>1997</v>
      </c>
      <c r="M10" s="25">
        <v>1998</v>
      </c>
      <c r="N10" s="25">
        <v>1999</v>
      </c>
      <c r="O10" s="25">
        <v>2000</v>
      </c>
      <c r="P10" s="25">
        <v>2001</v>
      </c>
      <c r="Q10" s="25">
        <v>2002</v>
      </c>
      <c r="R10" s="4">
        <v>2003</v>
      </c>
      <c r="S10" s="26">
        <v>2004</v>
      </c>
      <c r="T10" s="25">
        <v>2005</v>
      </c>
      <c r="U10" s="26">
        <v>2006</v>
      </c>
      <c r="V10" s="25">
        <v>2007</v>
      </c>
    </row>
    <row r="11" spans="1:22" ht="12.75">
      <c r="A11">
        <f>AVERAGE(B11:I11,R11,S11,U11,L11)</f>
        <v>5.3549999999999995</v>
      </c>
      <c r="B11">
        <v>1.46</v>
      </c>
      <c r="C11">
        <v>2</v>
      </c>
      <c r="D11">
        <v>2.7</v>
      </c>
      <c r="E11">
        <v>4.42</v>
      </c>
      <c r="F11">
        <v>4.47</v>
      </c>
      <c r="G11">
        <v>5.44</v>
      </c>
      <c r="H11">
        <v>9.03</v>
      </c>
      <c r="I11">
        <v>6.05</v>
      </c>
      <c r="J11" s="21">
        <v>11.22</v>
      </c>
      <c r="K11" s="21"/>
      <c r="L11">
        <v>7.25</v>
      </c>
      <c r="M11" s="21">
        <v>10.8</v>
      </c>
      <c r="N11" s="21">
        <v>0.95</v>
      </c>
      <c r="O11" s="21">
        <v>1.98</v>
      </c>
      <c r="P11" s="21">
        <v>1.88</v>
      </c>
      <c r="Q11" s="21">
        <v>2.26</v>
      </c>
      <c r="R11" s="24">
        <v>3.9</v>
      </c>
      <c r="S11" s="24">
        <v>4.62</v>
      </c>
      <c r="T11" s="21">
        <v>7.5</v>
      </c>
      <c r="U11" s="24">
        <v>12.92</v>
      </c>
      <c r="V11" s="21">
        <v>2.728</v>
      </c>
    </row>
    <row r="12" spans="1:22" ht="12.75">
      <c r="A12" s="20">
        <f aca="true" t="shared" si="2" ref="A12:J12">A11/$A$11</f>
        <v>1</v>
      </c>
      <c r="B12" s="20">
        <f t="shared" si="2"/>
        <v>0.27264239028944914</v>
      </c>
      <c r="C12" s="20">
        <f t="shared" si="2"/>
        <v>0.3734827264239029</v>
      </c>
      <c r="D12" s="20">
        <f t="shared" si="2"/>
        <v>0.504201680672269</v>
      </c>
      <c r="E12" s="20">
        <f t="shared" si="2"/>
        <v>0.8253968253968255</v>
      </c>
      <c r="F12" s="20">
        <f t="shared" si="2"/>
        <v>0.834733893557423</v>
      </c>
      <c r="G12" s="20">
        <f t="shared" si="2"/>
        <v>1.015873015873016</v>
      </c>
      <c r="H12" s="20">
        <f t="shared" si="2"/>
        <v>1.6862745098039216</v>
      </c>
      <c r="I12" s="20">
        <f t="shared" si="2"/>
        <v>1.1297852474323062</v>
      </c>
      <c r="J12" s="23">
        <f t="shared" si="2"/>
        <v>2.0952380952380953</v>
      </c>
      <c r="K12" s="23">
        <f aca="true" t="shared" si="3" ref="K12:V12">K11/$A$11</f>
        <v>0</v>
      </c>
      <c r="L12" s="23">
        <f t="shared" si="3"/>
        <v>1.353874883286648</v>
      </c>
      <c r="M12" s="23">
        <f t="shared" si="3"/>
        <v>2.016806722689076</v>
      </c>
      <c r="N12" s="23"/>
      <c r="O12" s="23"/>
      <c r="P12" s="23">
        <f t="shared" si="3"/>
        <v>0.35107376283846875</v>
      </c>
      <c r="Q12" s="23">
        <f t="shared" si="3"/>
        <v>0.42203548085901027</v>
      </c>
      <c r="R12" s="23">
        <f t="shared" si="3"/>
        <v>0.7282913165266107</v>
      </c>
      <c r="S12" s="23">
        <f t="shared" si="3"/>
        <v>0.8627450980392157</v>
      </c>
      <c r="T12" s="23">
        <f t="shared" si="3"/>
        <v>1.400560224089636</v>
      </c>
      <c r="U12" s="23">
        <f t="shared" si="3"/>
        <v>2.412698412698413</v>
      </c>
      <c r="V12" s="23">
        <f t="shared" si="3"/>
        <v>0.5094304388422036</v>
      </c>
    </row>
    <row r="14" spans="1:16" ht="12.75">
      <c r="A14" t="s">
        <v>129</v>
      </c>
      <c r="B14">
        <f aca="true" t="shared" si="4" ref="B14:M14">AVERAGE(B19:B37)</f>
        <v>0.9849333333333334</v>
      </c>
      <c r="C14">
        <f t="shared" si="4"/>
        <v>0.9493846153846153</v>
      </c>
      <c r="D14">
        <f t="shared" si="4"/>
        <v>0.5338461538461539</v>
      </c>
      <c r="E14">
        <f t="shared" si="4"/>
        <v>0.2907692307692308</v>
      </c>
      <c r="F14">
        <f t="shared" si="4"/>
        <v>0.3697333333333333</v>
      </c>
      <c r="G14">
        <f t="shared" si="4"/>
        <v>0.16423529411764706</v>
      </c>
      <c r="H14">
        <f t="shared" si="4"/>
        <v>0.234125</v>
      </c>
      <c r="I14">
        <f t="shared" si="4"/>
        <v>0.15962500000000002</v>
      </c>
      <c r="J14">
        <f t="shared" si="4"/>
        <v>0.3509411764705881</v>
      </c>
      <c r="K14">
        <f t="shared" si="4"/>
        <v>0.40847058823529414</v>
      </c>
      <c r="L14">
        <f t="shared" si="4"/>
        <v>0.798470588235294</v>
      </c>
      <c r="M14">
        <f t="shared" si="4"/>
        <v>1.353375</v>
      </c>
      <c r="N14">
        <f>AVERAGE(N19:N37)</f>
        <v>6.458666666666666</v>
      </c>
      <c r="O14">
        <f>AVERAGE(O19:O37)</f>
        <v>6.613666666666667</v>
      </c>
      <c r="P14">
        <f>AVERAGE(P19:P37)</f>
        <v>5.840909090909091</v>
      </c>
    </row>
    <row r="16" spans="2:16" ht="12.75">
      <c r="B16" t="s">
        <v>44</v>
      </c>
      <c r="C16" t="s">
        <v>45</v>
      </c>
      <c r="D16" t="s">
        <v>46</v>
      </c>
      <c r="E16" t="s">
        <v>47</v>
      </c>
      <c r="F16" t="s">
        <v>48</v>
      </c>
      <c r="G16" t="s">
        <v>49</v>
      </c>
      <c r="H16" t="s">
        <v>124</v>
      </c>
      <c r="I16" t="s">
        <v>125</v>
      </c>
      <c r="J16" t="s">
        <v>40</v>
      </c>
      <c r="K16" t="s">
        <v>41</v>
      </c>
      <c r="L16" t="s">
        <v>42</v>
      </c>
      <c r="M16" t="s">
        <v>43</v>
      </c>
      <c r="N16" t="s">
        <v>126</v>
      </c>
      <c r="O16" t="s">
        <v>127</v>
      </c>
      <c r="P16" t="s">
        <v>128</v>
      </c>
    </row>
    <row r="17" ht="12.75">
      <c r="M17">
        <f>0.04+0.04+0.01+0.01+0.01+0.01+0.01</f>
        <v>0.12999999999999998</v>
      </c>
    </row>
    <row r="18" spans="1:16" ht="12.75">
      <c r="A18">
        <v>1987</v>
      </c>
      <c r="B18" s="21">
        <f>0.07+0.19+0.1+0.01</f>
        <v>0.37</v>
      </c>
      <c r="C18" s="21">
        <f>0.05+0.01+0.01</f>
        <v>0.07</v>
      </c>
      <c r="D18" s="24">
        <f>0.2+0.19</f>
        <v>0.39</v>
      </c>
      <c r="E18" s="24">
        <v>0.09</v>
      </c>
      <c r="F18" s="24">
        <f>0.1+0.05+0.03+0.06+0.06+0.06+0.05</f>
        <v>0.41000000000000003</v>
      </c>
      <c r="G18" s="24">
        <f>0.11+0.07+0.01+0.07+0.02</f>
        <v>0.28</v>
      </c>
      <c r="H18" s="24">
        <v>0</v>
      </c>
      <c r="I18" s="24">
        <v>0</v>
      </c>
      <c r="J18" s="24">
        <v>0.06</v>
      </c>
      <c r="K18" s="24">
        <f>0.03+0.04+0.01+0.01+0.06+0.01+0.06+0.01+0.02+0.04+0.04+0.01+0.14+0.03+0.01</f>
        <v>0.52</v>
      </c>
      <c r="L18" s="24">
        <f>0.03+0.03+0.05+0.05+0.02+0.01+0.06+0.04+0.01+0.07+0.08+0.02+0.03+0.06+0.03+0.08+0.02+0.03+0.04+0.01+0.01+0.03+0.01</f>
        <v>0.8200000000000002</v>
      </c>
      <c r="M18" s="24">
        <f>0.01+0.01+0.01+0.01+0.02+0.01+0.01+0.01+0.01+0.05+0.05+0.03+0.03+0.02+0.01+0.03+0.01+0.02+0.02+0.01+0.01+0.01+0.01+0.01+0.01+0.01</f>
        <v>0.44000000000000006</v>
      </c>
      <c r="N18" s="21">
        <f>SUM(B18:M18)</f>
        <v>3.4500000000000006</v>
      </c>
      <c r="O18" s="21">
        <f>SUM(K17:M17,B18:J18)</f>
        <v>1.8</v>
      </c>
      <c r="P18">
        <f>SUM(E18:M18,B19:D19)</f>
        <v>3.76</v>
      </c>
    </row>
    <row r="19" spans="1:16" ht="12.75">
      <c r="A19">
        <v>1988</v>
      </c>
      <c r="B19" s="24">
        <v>1.1</v>
      </c>
      <c r="C19" s="24">
        <v>0.03</v>
      </c>
      <c r="D19" s="24">
        <v>0.01</v>
      </c>
      <c r="E19" s="24">
        <v>0.14</v>
      </c>
      <c r="F19" s="24">
        <v>0.18</v>
      </c>
      <c r="G19" s="24">
        <v>0.34</v>
      </c>
      <c r="H19">
        <v>0.03</v>
      </c>
      <c r="I19">
        <v>0.17</v>
      </c>
      <c r="J19">
        <v>0</v>
      </c>
      <c r="K19">
        <v>0</v>
      </c>
      <c r="L19">
        <v>0.49</v>
      </c>
      <c r="M19">
        <v>0.79</v>
      </c>
      <c r="N19">
        <f aca="true" t="shared" si="5" ref="N19:N25">SUM(B19:M19)</f>
        <v>3.2800000000000002</v>
      </c>
      <c r="O19">
        <f>SUM(K18:M18,B19:J19)</f>
        <v>3.78</v>
      </c>
      <c r="P19">
        <f>SUM(E19:M19,B20:D20)</f>
        <v>3.54</v>
      </c>
    </row>
    <row r="20" spans="1:16" ht="12.75">
      <c r="A20">
        <v>1989</v>
      </c>
      <c r="B20">
        <v>0.56</v>
      </c>
      <c r="C20">
        <v>0.33</v>
      </c>
      <c r="D20">
        <v>0.51</v>
      </c>
      <c r="E20">
        <v>0.02</v>
      </c>
      <c r="F20">
        <v>0</v>
      </c>
      <c r="G20">
        <v>0</v>
      </c>
      <c r="H20">
        <v>0</v>
      </c>
      <c r="I20" s="21"/>
      <c r="J20">
        <v>0</v>
      </c>
      <c r="K20">
        <v>0</v>
      </c>
      <c r="L20">
        <v>0.53</v>
      </c>
      <c r="M20">
        <v>0.19</v>
      </c>
      <c r="N20">
        <f t="shared" si="5"/>
        <v>2.14</v>
      </c>
      <c r="O20">
        <f aca="true" t="shared" si="6" ref="O20:O26">SUM(K19:M19,B20:J20)</f>
        <v>2.6999999999999997</v>
      </c>
      <c r="P20">
        <f aca="true" t="shared" si="7" ref="P20:P25">SUM(E20:M20,B21:D21)</f>
        <v>2.75</v>
      </c>
    </row>
    <row r="21" spans="1:16" ht="12.75">
      <c r="A21">
        <v>1990</v>
      </c>
      <c r="B21">
        <v>1.41</v>
      </c>
      <c r="C21">
        <v>0.6</v>
      </c>
      <c r="D21">
        <v>0</v>
      </c>
      <c r="E21">
        <v>0.52</v>
      </c>
      <c r="F21">
        <v>0.23</v>
      </c>
      <c r="G21">
        <v>0.15</v>
      </c>
      <c r="H21">
        <v>0.38</v>
      </c>
      <c r="I21">
        <v>0.03</v>
      </c>
      <c r="J21">
        <v>0.38</v>
      </c>
      <c r="K21">
        <v>0</v>
      </c>
      <c r="L21">
        <v>0.19</v>
      </c>
      <c r="M21">
        <v>0.58</v>
      </c>
      <c r="N21">
        <f t="shared" si="5"/>
        <v>4.469999999999999</v>
      </c>
      <c r="O21">
        <f t="shared" si="6"/>
        <v>4.42</v>
      </c>
      <c r="P21">
        <f t="shared" si="7"/>
        <v>5.3100000000000005</v>
      </c>
    </row>
    <row r="22" spans="1:16" ht="12.75">
      <c r="A22">
        <v>1991</v>
      </c>
      <c r="B22">
        <v>0.3</v>
      </c>
      <c r="C22">
        <v>0.06</v>
      </c>
      <c r="D22">
        <v>2.49</v>
      </c>
      <c r="E22">
        <v>0.06</v>
      </c>
      <c r="F22">
        <v>0.15</v>
      </c>
      <c r="G22">
        <v>0.11</v>
      </c>
      <c r="H22">
        <v>0.08</v>
      </c>
      <c r="I22">
        <v>0.01</v>
      </c>
      <c r="J22">
        <v>0.44</v>
      </c>
      <c r="K22">
        <v>1.46</v>
      </c>
      <c r="L22">
        <v>0.27</v>
      </c>
      <c r="M22">
        <v>0.6</v>
      </c>
      <c r="N22">
        <f t="shared" si="5"/>
        <v>6.029999999999999</v>
      </c>
      <c r="O22">
        <f t="shared" si="6"/>
        <v>4.47</v>
      </c>
      <c r="P22">
        <f t="shared" si="7"/>
        <v>4.94</v>
      </c>
    </row>
    <row r="23" spans="1:16" ht="12.75">
      <c r="A23">
        <v>1992</v>
      </c>
      <c r="B23">
        <v>0.65</v>
      </c>
      <c r="C23">
        <v>0.91</v>
      </c>
      <c r="D23">
        <v>0.2</v>
      </c>
      <c r="E23">
        <v>0.03</v>
      </c>
      <c r="F23">
        <v>0.06</v>
      </c>
      <c r="G23">
        <v>0.21</v>
      </c>
      <c r="H23">
        <v>0.69</v>
      </c>
      <c r="I23">
        <v>0.31</v>
      </c>
      <c r="J23">
        <v>0.05</v>
      </c>
      <c r="K23">
        <v>0.2</v>
      </c>
      <c r="L23">
        <v>0</v>
      </c>
      <c r="M23">
        <v>2.35</v>
      </c>
      <c r="N23">
        <f t="shared" si="5"/>
        <v>5.66</v>
      </c>
      <c r="O23">
        <f t="shared" si="6"/>
        <v>5.4399999999999995</v>
      </c>
      <c r="P23">
        <f t="shared" si="7"/>
        <v>10.05</v>
      </c>
    </row>
    <row r="24" spans="1:16" ht="12.75">
      <c r="A24">
        <v>1993</v>
      </c>
      <c r="B24">
        <v>2.46</v>
      </c>
      <c r="C24">
        <v>2.03</v>
      </c>
      <c r="D24">
        <v>1.66</v>
      </c>
      <c r="E24">
        <v>0.22</v>
      </c>
      <c r="F24">
        <v>0.03</v>
      </c>
      <c r="G24">
        <v>0</v>
      </c>
      <c r="H24">
        <v>0</v>
      </c>
      <c r="I24">
        <v>0.06</v>
      </c>
      <c r="J24">
        <v>0.02</v>
      </c>
      <c r="K24">
        <v>0.07</v>
      </c>
      <c r="L24">
        <v>0.5</v>
      </c>
      <c r="M24">
        <v>1.04</v>
      </c>
      <c r="N24">
        <f t="shared" si="5"/>
        <v>8.09</v>
      </c>
      <c r="O24">
        <f t="shared" si="6"/>
        <v>9.03</v>
      </c>
      <c r="P24">
        <f t="shared" si="7"/>
        <v>4.01</v>
      </c>
    </row>
    <row r="25" spans="1:16" ht="12.75">
      <c r="A25">
        <v>1994</v>
      </c>
      <c r="B25">
        <v>0.54</v>
      </c>
      <c r="C25">
        <v>1.18</v>
      </c>
      <c r="D25">
        <v>0.35</v>
      </c>
      <c r="E25">
        <v>0.04</v>
      </c>
      <c r="F25">
        <v>2.1</v>
      </c>
      <c r="G25">
        <v>0</v>
      </c>
      <c r="H25">
        <v>0</v>
      </c>
      <c r="I25">
        <v>0</v>
      </c>
      <c r="J25">
        <v>0.23</v>
      </c>
      <c r="K25">
        <v>0.45</v>
      </c>
      <c r="L25">
        <v>3.38</v>
      </c>
      <c r="M25">
        <v>7.39</v>
      </c>
      <c r="N25">
        <f t="shared" si="5"/>
        <v>15.66</v>
      </c>
      <c r="O25">
        <f t="shared" si="6"/>
        <v>6.050000000000001</v>
      </c>
      <c r="P25" s="21">
        <f t="shared" si="7"/>
        <v>13.59</v>
      </c>
    </row>
    <row r="26" spans="1:15" ht="12.75">
      <c r="A26">
        <v>1995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1">
        <f t="shared" si="6"/>
        <v>11.219999999999999</v>
      </c>
    </row>
    <row r="27" spans="1:13" ht="12.75">
      <c r="A27">
        <v>1996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>
        <v>2.21</v>
      </c>
      <c r="M27">
        <v>1.75</v>
      </c>
    </row>
    <row r="28" spans="1:14" ht="12.75">
      <c r="A28">
        <v>1997</v>
      </c>
      <c r="B28">
        <v>1.75</v>
      </c>
      <c r="C28">
        <v>0.05</v>
      </c>
      <c r="D28">
        <v>0</v>
      </c>
      <c r="E28">
        <v>0.1</v>
      </c>
      <c r="F28">
        <v>0.06</v>
      </c>
      <c r="G28">
        <v>0.4</v>
      </c>
      <c r="H28">
        <v>0.22</v>
      </c>
      <c r="I28">
        <v>0</v>
      </c>
      <c r="J28">
        <v>0.04</v>
      </c>
      <c r="K28">
        <v>0</v>
      </c>
      <c r="L28">
        <v>0.71</v>
      </c>
      <c r="M28">
        <v>0.24</v>
      </c>
      <c r="N28">
        <f>SUM(B28:M28)</f>
        <v>3.5700000000000003</v>
      </c>
    </row>
    <row r="29" spans="1:16" ht="12.75">
      <c r="A29">
        <v>1998</v>
      </c>
      <c r="B29">
        <v>0.52</v>
      </c>
      <c r="C29" s="21">
        <v>2.43</v>
      </c>
      <c r="D29" s="21"/>
      <c r="E29" s="21"/>
      <c r="F29">
        <v>1.45</v>
      </c>
      <c r="G29">
        <v>1.32</v>
      </c>
      <c r="H29">
        <v>0.28</v>
      </c>
      <c r="I29">
        <v>0</v>
      </c>
      <c r="J29">
        <v>3.85</v>
      </c>
      <c r="K29">
        <v>0.22</v>
      </c>
      <c r="L29" s="21"/>
      <c r="M29" s="21"/>
      <c r="N29" s="21">
        <f>SUM(B29:M29)</f>
        <v>10.070000000000002</v>
      </c>
      <c r="O29" s="21">
        <f>SUM(K28:M28,B29:J29)</f>
        <v>10.8</v>
      </c>
      <c r="P29" s="21">
        <f>SUM(E29:M29,B30:D30)</f>
        <v>7.12</v>
      </c>
    </row>
    <row r="30" spans="1:13" ht="12.75">
      <c r="A30">
        <v>1999</v>
      </c>
      <c r="B30" s="21"/>
      <c r="C30" s="21"/>
      <c r="D30" s="21"/>
      <c r="E30" s="21"/>
      <c r="F30" s="21"/>
      <c r="G30">
        <v>0.03</v>
      </c>
      <c r="H30">
        <v>0.04</v>
      </c>
      <c r="I30">
        <v>0.17</v>
      </c>
      <c r="J30">
        <v>0.18</v>
      </c>
      <c r="K30">
        <v>0</v>
      </c>
      <c r="L30">
        <v>0.39</v>
      </c>
      <c r="M30">
        <v>0</v>
      </c>
    </row>
    <row r="31" spans="1:13" ht="12.75">
      <c r="A31">
        <v>2000</v>
      </c>
      <c r="B31" s="21">
        <v>1.23</v>
      </c>
      <c r="C31" s="21"/>
      <c r="D31" s="21"/>
      <c r="E31">
        <v>0.13</v>
      </c>
      <c r="F31" s="24">
        <v>0</v>
      </c>
      <c r="G31">
        <v>0</v>
      </c>
      <c r="H31">
        <v>0</v>
      </c>
      <c r="I31">
        <v>0.23</v>
      </c>
      <c r="J31">
        <v>0</v>
      </c>
      <c r="K31">
        <v>1.2</v>
      </c>
      <c r="L31">
        <v>0</v>
      </c>
      <c r="M31">
        <v>0.02</v>
      </c>
    </row>
    <row r="32" spans="1:13" ht="12.75">
      <c r="A32">
        <v>2001</v>
      </c>
      <c r="B32" s="24">
        <v>0.01</v>
      </c>
      <c r="C32" s="21"/>
      <c r="D32">
        <v>0.09</v>
      </c>
      <c r="E32" s="21"/>
      <c r="F32" s="24">
        <v>0.12</v>
      </c>
      <c r="G32">
        <v>0</v>
      </c>
      <c r="H32">
        <v>0.42</v>
      </c>
      <c r="I32">
        <v>0</v>
      </c>
      <c r="J32">
        <v>0.02</v>
      </c>
      <c r="K32">
        <v>0.14</v>
      </c>
      <c r="L32">
        <v>0.96</v>
      </c>
      <c r="M32" s="21"/>
    </row>
    <row r="33" spans="1:16" ht="12.75">
      <c r="A33">
        <v>2002</v>
      </c>
      <c r="B33" s="21"/>
      <c r="C33" s="21"/>
      <c r="D33">
        <v>0.33</v>
      </c>
      <c r="E33">
        <v>0.28</v>
      </c>
      <c r="F33" s="24">
        <v>0.03</v>
      </c>
      <c r="G33">
        <v>0</v>
      </c>
      <c r="H33">
        <v>0.17</v>
      </c>
      <c r="I33">
        <v>0.09</v>
      </c>
      <c r="J33">
        <v>0.26</v>
      </c>
      <c r="K33">
        <v>0</v>
      </c>
      <c r="L33">
        <v>1.94</v>
      </c>
      <c r="M33">
        <v>0.58</v>
      </c>
      <c r="P33">
        <f>SUM(E33:M33,B34:D34)</f>
        <v>4.1000000000000005</v>
      </c>
    </row>
    <row r="34" spans="1:16" ht="12.75">
      <c r="A34">
        <v>2003</v>
      </c>
      <c r="B34" s="24">
        <v>0</v>
      </c>
      <c r="C34">
        <v>0.31</v>
      </c>
      <c r="D34">
        <v>0.44</v>
      </c>
      <c r="E34">
        <v>0.08</v>
      </c>
      <c r="F34" s="24">
        <v>0.1</v>
      </c>
      <c r="G34" s="24">
        <v>0</v>
      </c>
      <c r="H34" s="21"/>
      <c r="I34" s="21">
        <v>0.324</v>
      </c>
      <c r="J34">
        <v>0.14</v>
      </c>
      <c r="K34" s="24">
        <v>0</v>
      </c>
      <c r="L34">
        <v>0.532</v>
      </c>
      <c r="M34">
        <v>0.576</v>
      </c>
      <c r="N34">
        <f>SUM(B34:M34)</f>
        <v>2.5020000000000002</v>
      </c>
      <c r="O34">
        <f>SUM(K33:M33,B34:J34)</f>
        <v>3.914</v>
      </c>
      <c r="P34">
        <f>SUM(E34:M34,B35:D35)</f>
        <v>3.3440000000000003</v>
      </c>
    </row>
    <row r="35" spans="1:15" ht="12.75">
      <c r="A35">
        <v>2004</v>
      </c>
      <c r="B35" s="24">
        <v>0.028</v>
      </c>
      <c r="C35">
        <v>1.216</v>
      </c>
      <c r="D35">
        <v>0.348</v>
      </c>
      <c r="E35">
        <v>0.516</v>
      </c>
      <c r="F35" s="24">
        <v>0.292</v>
      </c>
      <c r="G35">
        <v>0.04</v>
      </c>
      <c r="H35">
        <v>0.492</v>
      </c>
      <c r="I35">
        <v>0.576</v>
      </c>
      <c r="J35">
        <v>0.004</v>
      </c>
      <c r="K35" s="24">
        <v>1.08</v>
      </c>
      <c r="L35">
        <v>1.128</v>
      </c>
      <c r="M35">
        <v>0.564</v>
      </c>
      <c r="N35">
        <f>SUM(B35:M35)</f>
        <v>6.284000000000001</v>
      </c>
      <c r="O35">
        <f>SUM(K34:M34,B35:J35)</f>
        <v>4.619999999999999</v>
      </c>
    </row>
    <row r="36" spans="1:13" ht="12.75">
      <c r="A36">
        <v>2005</v>
      </c>
      <c r="B36" s="24">
        <v>1.612</v>
      </c>
      <c r="C36">
        <v>1.532</v>
      </c>
      <c r="D36" s="21"/>
      <c r="E36" s="21"/>
      <c r="F36" s="21"/>
      <c r="G36">
        <v>0.184</v>
      </c>
      <c r="H36">
        <v>0.54</v>
      </c>
      <c r="I36">
        <v>0.576</v>
      </c>
      <c r="J36">
        <v>0.332</v>
      </c>
      <c r="K36" s="24">
        <v>0.136</v>
      </c>
      <c r="L36">
        <v>0.344</v>
      </c>
      <c r="M36">
        <v>4.832</v>
      </c>
    </row>
    <row r="37" spans="1:16" ht="12.75">
      <c r="A37">
        <v>2006</v>
      </c>
      <c r="B37" s="24">
        <v>2.604</v>
      </c>
      <c r="C37">
        <v>1.664</v>
      </c>
      <c r="D37">
        <v>0.512</v>
      </c>
      <c r="E37">
        <v>1.644</v>
      </c>
      <c r="F37" s="24">
        <v>0.744</v>
      </c>
      <c r="G37">
        <v>0.008</v>
      </c>
      <c r="H37">
        <v>0.404</v>
      </c>
      <c r="I37">
        <v>0.008</v>
      </c>
      <c r="J37">
        <v>0.02</v>
      </c>
      <c r="K37" s="24">
        <v>1.988</v>
      </c>
      <c r="L37">
        <v>0</v>
      </c>
      <c r="M37">
        <v>0.152</v>
      </c>
      <c r="N37">
        <f>SUM(B37:M37)</f>
        <v>9.747999999999998</v>
      </c>
      <c r="O37">
        <f>SUM(K36:M36,B37:J37)</f>
        <v>12.919999999999998</v>
      </c>
      <c r="P37">
        <f>SUM(E37:M37,B38:D38)</f>
        <v>5.4959999999999996</v>
      </c>
    </row>
    <row r="38" spans="1:15" ht="12.75">
      <c r="A38">
        <v>2007</v>
      </c>
      <c r="B38" s="24">
        <v>0.14</v>
      </c>
      <c r="C38">
        <v>0.376</v>
      </c>
      <c r="D38">
        <v>0.012</v>
      </c>
      <c r="E38">
        <v>0.06</v>
      </c>
      <c r="F38" s="21"/>
      <c r="G38" s="21"/>
      <c r="H38" s="21"/>
      <c r="I38" s="21"/>
      <c r="J38" s="21"/>
      <c r="K38" s="21"/>
      <c r="L38" s="21"/>
      <c r="M38" s="21"/>
      <c r="O38" s="24"/>
    </row>
    <row r="41" ht="12.75">
      <c r="A41" t="s">
        <v>130</v>
      </c>
    </row>
    <row r="42" spans="2:16" ht="12.75">
      <c r="B42" t="s">
        <v>44</v>
      </c>
      <c r="C42" t="s">
        <v>45</v>
      </c>
      <c r="D42" t="s">
        <v>46</v>
      </c>
      <c r="E42" t="s">
        <v>47</v>
      </c>
      <c r="F42" t="s">
        <v>48</v>
      </c>
      <c r="G42" t="s">
        <v>49</v>
      </c>
      <c r="H42" t="s">
        <v>124</v>
      </c>
      <c r="I42" t="s">
        <v>125</v>
      </c>
      <c r="J42" t="s">
        <v>40</v>
      </c>
      <c r="K42" t="s">
        <v>41</v>
      </c>
      <c r="L42" t="s">
        <v>42</v>
      </c>
      <c r="M42" t="s">
        <v>43</v>
      </c>
      <c r="N42" t="s">
        <v>126</v>
      </c>
      <c r="O42" t="s">
        <v>127</v>
      </c>
      <c r="P42" t="s">
        <v>128</v>
      </c>
    </row>
    <row r="43" spans="1:16" ht="12.75">
      <c r="A43">
        <v>1987</v>
      </c>
      <c r="P43" s="1">
        <f>Simis!P18/Bodie!P35</f>
        <v>0.39371727748691093</v>
      </c>
    </row>
    <row r="44" spans="1:16" ht="12.75">
      <c r="A44">
        <v>1988</v>
      </c>
      <c r="B44" s="1">
        <f>Simis!B19/Bodie!B36</f>
        <v>0.8396946564885497</v>
      </c>
      <c r="C44" s="1">
        <f>Simis!C19/Bodie!C36</f>
        <v>0.23076923076923075</v>
      </c>
      <c r="D44" s="1">
        <f>Simis!D19/Bodie!D36</f>
        <v>0.16666666666666669</v>
      </c>
      <c r="E44" s="1">
        <f>Simis!E19/Bodie!E36</f>
        <v>0.17500000000000002</v>
      </c>
      <c r="F44" s="1">
        <f>Simis!F19/Bodie!F36</f>
        <v>0.2222222222222222</v>
      </c>
      <c r="G44" s="1">
        <f>Simis!G19/Bodie!G36</f>
        <v>0.2035928143712575</v>
      </c>
      <c r="H44" s="1">
        <f>Simis!H19/Bodie!H36</f>
        <v>0.09375</v>
      </c>
      <c r="I44" s="1">
        <f>Simis!I19/Bodie!I36</f>
        <v>0.1931818181818182</v>
      </c>
      <c r="J44" s="1">
        <f>Simis!J19/Bodie!J36</f>
        <v>0</v>
      </c>
      <c r="K44" s="1">
        <f>Simis!K19/Bodie!K36</f>
        <v>0</v>
      </c>
      <c r="L44" s="1">
        <f>Simis!L19/Bodie!L36</f>
        <v>0.28994082840236685</v>
      </c>
      <c r="M44" s="1">
        <f>Simis!M19/Bodie!M36</f>
        <v>0.541095890410959</v>
      </c>
      <c r="N44" s="1">
        <f>Simis!N19/Bodie!N36</f>
        <v>0.3459915611814346</v>
      </c>
      <c r="O44" s="1">
        <f>Simis!O19/Bodie!O36</f>
        <v>0.3519553072625698</v>
      </c>
      <c r="P44" s="1">
        <f>Simis!P19/Bodie!P36</f>
        <v>0.3547094188376754</v>
      </c>
    </row>
    <row r="45" spans="1:16" ht="12.75">
      <c r="A45">
        <v>1989</v>
      </c>
      <c r="B45" s="1">
        <f>Simis!B20/Bodie!B37</f>
        <v>1.866666666666667</v>
      </c>
      <c r="C45" s="1">
        <f>Simis!C20/Bodie!C37</f>
        <v>0.4342105263157895</v>
      </c>
      <c r="D45" s="1">
        <f>Simis!D20/Bodie!D37</f>
        <v>0.5425531914893618</v>
      </c>
      <c r="E45" s="1">
        <f>Simis!E20/Bodie!E37</f>
        <v>0.22222222222222224</v>
      </c>
      <c r="F45" s="1">
        <f>Simis!F20/Bodie!F37</f>
        <v>0</v>
      </c>
      <c r="G45" s="1">
        <f>Simis!G20/Bodie!G37</f>
        <v>0</v>
      </c>
      <c r="H45" s="1">
        <f>Simis!H20/Bodie!H37</f>
        <v>0</v>
      </c>
      <c r="I45" s="1"/>
      <c r="J45" s="1">
        <f>Simis!J20/Bodie!J37</f>
        <v>0</v>
      </c>
      <c r="K45" s="1">
        <f>Simis!K20/Bodie!K37</f>
        <v>0</v>
      </c>
      <c r="L45" s="1">
        <f>Simis!L20/Bodie!L37</f>
        <v>1.1276595744680853</v>
      </c>
      <c r="M45" s="1" t="e">
        <f>Simis!M20/Bodie!M37</f>
        <v>#DIV/0!</v>
      </c>
      <c r="N45" s="1">
        <f>Simis!N20/Bodie!N37</f>
        <v>0.24682814302191466</v>
      </c>
      <c r="O45" s="1">
        <f>Simis!O20/Bodie!O37</f>
        <v>0.23872679045092837</v>
      </c>
      <c r="P45" s="1">
        <f>Simis!P20/Bodie!P37</f>
        <v>0.28556593977154726</v>
      </c>
    </row>
    <row r="46" spans="1:16" ht="12.75">
      <c r="A46">
        <v>1990</v>
      </c>
      <c r="B46" s="1">
        <f>Simis!B21/Bodie!B38</f>
        <v>0.8597560975609756</v>
      </c>
      <c r="C46" s="1">
        <f>Simis!C21/Bodie!C38</f>
        <v>0.5172413793103449</v>
      </c>
      <c r="D46" s="1">
        <f>Simis!D21/Bodie!D38</f>
        <v>0</v>
      </c>
      <c r="E46" s="1">
        <f>Simis!E21/Bodie!E38</f>
        <v>0.42276422764227645</v>
      </c>
      <c r="F46" s="1">
        <f>Simis!F21/Bodie!F38</f>
        <v>0.46938775510204084</v>
      </c>
      <c r="G46" s="1">
        <f>Simis!G21/Bodie!G38</f>
        <v>0.625</v>
      </c>
      <c r="H46" s="1">
        <f>Simis!H21/Bodie!H38</f>
        <v>0.4523809523809524</v>
      </c>
      <c r="I46" s="1">
        <f>Simis!I21/Bodie!I38</f>
        <v>0.09375</v>
      </c>
      <c r="J46" s="1">
        <f>Simis!J21/Bodie!J38</f>
        <v>0.39583333333333337</v>
      </c>
      <c r="K46" s="1" t="e">
        <f>Simis!K21/Bodie!K38</f>
        <v>#DIV/0!</v>
      </c>
      <c r="L46" s="1">
        <f>Simis!L21/Bodie!L38</f>
        <v>0.23170731707317074</v>
      </c>
      <c r="M46" s="1">
        <f>Simis!M21/Bodie!M38</f>
        <v>1.3488372093023255</v>
      </c>
      <c r="N46" s="1">
        <f>Simis!N21/Bodie!N38</f>
        <v>0.5392038600723763</v>
      </c>
      <c r="O46" s="1">
        <f>Simis!O21/Bodie!O38</f>
        <v>0.5838837516512548</v>
      </c>
      <c r="P46" s="1">
        <f>Simis!P21/Bodie!P38</f>
        <v>0.5023651844843898</v>
      </c>
    </row>
    <row r="47" spans="1:16" ht="12.75">
      <c r="A47">
        <v>1991</v>
      </c>
      <c r="B47" s="1">
        <f>Simis!B22/Bodie!B39</f>
        <v>1.5789473684210527</v>
      </c>
      <c r="C47" s="1">
        <f>Simis!C22/Bodie!C39</f>
        <v>0.1276595744680851</v>
      </c>
      <c r="D47" s="1">
        <f>Simis!D22/Bodie!D39</f>
        <v>0.5436681222707423</v>
      </c>
      <c r="E47" s="1">
        <f>Simis!E22/Bodie!E39</f>
        <v>0.0923076923076923</v>
      </c>
      <c r="F47" s="1">
        <f>Simis!F22/Bodie!F39</f>
        <v>0.16304347826086954</v>
      </c>
      <c r="G47" s="1">
        <f>Simis!G22/Bodie!G39</f>
        <v>0.16666666666666666</v>
      </c>
      <c r="H47" s="1">
        <f>Simis!H22/Bodie!H39</f>
        <v>0.12903225806451613</v>
      </c>
      <c r="I47" s="1">
        <f>Simis!I22/Bodie!I39</f>
        <v>0.04761904761904762</v>
      </c>
      <c r="J47" s="1">
        <f>Simis!J22/Bodie!J39</f>
        <v>0.88</v>
      </c>
      <c r="K47" s="1">
        <f>Simis!K22/Bodie!K39</f>
        <v>0.9419354838709677</v>
      </c>
      <c r="L47" s="1">
        <f>Simis!L22/Bodie!L39</f>
        <v>0.16363636363636366</v>
      </c>
      <c r="M47" s="1">
        <f>Simis!M22/Bodie!M39</f>
        <v>0.7317073170731707</v>
      </c>
      <c r="N47" s="1">
        <f>Simis!N22/Bodie!N39</f>
        <v>0.47035881435257404</v>
      </c>
      <c r="O47" s="1">
        <f>Simis!O22/Bodie!O39</f>
        <v>0.444776119402985</v>
      </c>
      <c r="P47" s="1">
        <f>Simis!P22/Bodie!P39</f>
        <v>0.39456869009584666</v>
      </c>
    </row>
    <row r="48" spans="1:16" ht="12.75">
      <c r="A48">
        <v>1992</v>
      </c>
      <c r="B48" s="1">
        <f>Simis!B23/Bodie!B40</f>
        <v>0.21103896103896105</v>
      </c>
      <c r="C48" s="1">
        <f>Simis!C23/Bodie!C40</f>
        <v>0.7109375</v>
      </c>
      <c r="D48" s="1">
        <f>Simis!D23/Bodie!D40</f>
        <v>0.3448275862068966</v>
      </c>
      <c r="E48" s="1">
        <f>Simis!E23/Bodie!E40</f>
        <v>0.75</v>
      </c>
      <c r="F48" s="1">
        <f>Simis!F23/Bodie!F40</f>
        <v>0.2</v>
      </c>
      <c r="G48" s="1">
        <f>Simis!G23/Bodie!G40</f>
        <v>0.4038461538461538</v>
      </c>
      <c r="H48" s="1">
        <f>Simis!H23/Bodie!H40</f>
        <v>0.39428571428571424</v>
      </c>
      <c r="I48" s="1">
        <f>Simis!I23/Bodie!I40</f>
        <v>0.27433628318584075</v>
      </c>
      <c r="J48" s="1">
        <f>Simis!J23/Bodie!J40</f>
        <v>0.2</v>
      </c>
      <c r="K48" s="1">
        <f>Simis!K23/Bodie!K40</f>
        <v>1.4285714285714286</v>
      </c>
      <c r="L48" s="1">
        <f>Simis!L23/Bodie!L40</f>
        <v>0</v>
      </c>
      <c r="M48" s="1">
        <f>Simis!M23/Bodie!M40</f>
        <v>0.8422939068100359</v>
      </c>
      <c r="N48" s="1">
        <f>Simis!N23/Bodie!N40</f>
        <v>0.47206005004170143</v>
      </c>
      <c r="O48" s="1">
        <f>Simis!O23/Bodie!O40</f>
        <v>0.42007722007722004</v>
      </c>
      <c r="P48" s="1">
        <f>Simis!P23/Bodie!P40</f>
        <v>0.7042747021723897</v>
      </c>
    </row>
    <row r="49" spans="1:16" ht="12.75">
      <c r="A49">
        <v>1993</v>
      </c>
      <c r="B49" s="1">
        <f>Simis!B24/Bodie!B41</f>
        <v>0.935361216730038</v>
      </c>
      <c r="C49" s="1">
        <f>Simis!C24/Bodie!C41</f>
        <v>0.6170212765957446</v>
      </c>
      <c r="D49" s="1">
        <f>Simis!D24/Bodie!D41</f>
        <v>1.2769230769230768</v>
      </c>
      <c r="E49" s="1">
        <f>Simis!E24/Bodie!E41</f>
        <v>4.3999999999999995</v>
      </c>
      <c r="F49" s="1">
        <f>Simis!F24/Bodie!F41</f>
        <v>0.75</v>
      </c>
      <c r="G49" s="1">
        <f>Simis!G24/Bodie!G41</f>
        <v>0</v>
      </c>
      <c r="H49" s="1" t="e">
        <f>Simis!H24/Bodie!H41</f>
        <v>#DIV/0!</v>
      </c>
      <c r="I49" s="1">
        <f>Simis!I24/Bodie!I41</f>
        <v>0.23076923076923075</v>
      </c>
      <c r="J49" s="1">
        <f>Simis!J24/Bodie!J41</f>
        <v>0.18181818181818182</v>
      </c>
      <c r="K49" s="1">
        <f>Simis!K24/Bodie!K41</f>
        <v>0.1842105263157895</v>
      </c>
      <c r="L49" s="1">
        <f>Simis!L24/Bodie!L41</f>
        <v>0.3472222222222222</v>
      </c>
      <c r="M49" s="1">
        <f>Simis!M24/Bodie!M41</f>
        <v>1.650793650793651</v>
      </c>
      <c r="N49" s="1">
        <f>Simis!N24/Bodie!N41</f>
        <v>0.774904214559387</v>
      </c>
      <c r="O49" s="1">
        <f>Simis!O24/Bodie!O41</f>
        <v>0.8171945701357465</v>
      </c>
      <c r="P49" s="1">
        <f>Simis!P24/Bodie!P41</f>
        <v>0.7212230215827338</v>
      </c>
    </row>
    <row r="50" spans="1:16" ht="12.75">
      <c r="A50">
        <v>1994</v>
      </c>
      <c r="B50" s="1">
        <f>Simis!B25/Bodie!B42</f>
        <v>1.9285714285714286</v>
      </c>
      <c r="C50" s="1">
        <f>Simis!C25/Bodie!C42</f>
        <v>1.2164948453608246</v>
      </c>
      <c r="D50" s="1">
        <f>Simis!D25/Bodie!D42</f>
        <v>0.3211009174311926</v>
      </c>
      <c r="E50" s="1">
        <f>Simis!E25/Bodie!E42</f>
        <v>0.04819277108433735</v>
      </c>
      <c r="F50" s="1">
        <f>Simis!F25/Bodie!F42</f>
        <v>0.6542056074766356</v>
      </c>
      <c r="G50" s="1" t="e">
        <f>Simis!G25/Bodie!G42</f>
        <v>#DIV/0!</v>
      </c>
      <c r="H50" s="1">
        <f>Simis!H25/Bodie!H42</f>
        <v>0</v>
      </c>
      <c r="I50" s="1" t="e">
        <f>Simis!I25/Bodie!I42</f>
        <v>#DIV/0!</v>
      </c>
      <c r="J50" s="1">
        <f>Simis!J25/Bodie!J42</f>
        <v>0.5476190476190477</v>
      </c>
      <c r="K50" s="1">
        <f>Simis!K25/Bodie!K42</f>
        <v>0.5555555555555556</v>
      </c>
      <c r="L50" s="1">
        <f>Simis!L25/Bodie!L42</f>
        <v>1.5576036866359446</v>
      </c>
      <c r="M50" s="1">
        <f>Simis!M25/Bodie!M42</f>
        <v>11.546875</v>
      </c>
      <c r="N50" s="1">
        <f>Simis!N25/Bodie!N42</f>
        <v>1.4380165289256197</v>
      </c>
      <c r="O50" s="1">
        <f>Simis!O25/Bodie!O42</f>
        <v>0.6224279835390948</v>
      </c>
      <c r="P50" s="1"/>
    </row>
    <row r="51" spans="1:16" ht="12.75">
      <c r="A51">
        <v>1995</v>
      </c>
      <c r="N51" s="1"/>
      <c r="O51" s="1"/>
      <c r="P51" s="1"/>
    </row>
    <row r="52" spans="1:16" ht="12.75">
      <c r="A52">
        <v>1996</v>
      </c>
      <c r="L52" s="1">
        <f>Simis!L27/Bodie!L44</f>
        <v>0.6597014925373134</v>
      </c>
      <c r="M52" s="1">
        <f>Simis!M27/Bodie!M44</f>
        <v>0.5255255255255256</v>
      </c>
      <c r="N52" s="1"/>
      <c r="O52" s="1"/>
      <c r="P52" s="1"/>
    </row>
    <row r="53" spans="1:16" ht="12.75">
      <c r="A53">
        <v>1997</v>
      </c>
      <c r="B53" s="1">
        <f>Simis!B28/Bodie!B45</f>
        <v>0.3871681415929204</v>
      </c>
      <c r="C53" s="1">
        <f>Simis!C28/Bodie!C45</f>
        <v>0.06410256410256411</v>
      </c>
      <c r="D53" s="1" t="e">
        <f>Simis!D28/Bodie!D45</f>
        <v>#DIV/0!</v>
      </c>
      <c r="E53" s="1">
        <f>Simis!E28/Bodie!E45</f>
        <v>0.13333333333333333</v>
      </c>
      <c r="F53" s="1">
        <f>Simis!F28/Bodie!F45</f>
        <v>0.5</v>
      </c>
      <c r="G53" s="1">
        <f>Simis!G28/Bodie!G45</f>
        <v>0.14388489208633096</v>
      </c>
      <c r="H53" s="1">
        <f>Simis!H28/Bodie!H45</f>
        <v>0.5641025641025641</v>
      </c>
      <c r="I53" s="1">
        <f>Simis!I28/Bodie!I45</f>
        <v>0</v>
      </c>
      <c r="J53" s="1">
        <f>Simis!J28/Bodie!J45</f>
        <v>0.0784313725490196</v>
      </c>
      <c r="K53" s="1">
        <f>Simis!K28/Bodie!K45</f>
        <v>0</v>
      </c>
      <c r="L53" s="1">
        <f>Simis!L28/Bodie!L45</f>
        <v>0.8255813953488372</v>
      </c>
      <c r="M53" s="1">
        <f>Simis!M28/Bodie!M45</f>
        <v>0.2926829268292683</v>
      </c>
      <c r="N53" s="1">
        <f>Simis!N28/Bodie!N45</f>
        <v>0.3088235294117647</v>
      </c>
      <c r="O53" s="1"/>
      <c r="P53" s="1"/>
    </row>
    <row r="54" spans="1:16" ht="12.75">
      <c r="A54">
        <v>1998</v>
      </c>
      <c r="B54" s="1">
        <f>Simis!B29/Bodie!B46</f>
        <v>0.39097744360902253</v>
      </c>
      <c r="F54" s="1">
        <f>Simis!F29/Bodie!F46</f>
        <v>1.3425925925925926</v>
      </c>
      <c r="G54" s="1">
        <f>Simis!G29/Bodie!G46</f>
        <v>0.6346153846153846</v>
      </c>
      <c r="H54" s="1">
        <f>Simis!H29/Bodie!H46</f>
        <v>0.46666666666666673</v>
      </c>
      <c r="I54" s="1">
        <f>Simis!I29/Bodie!I46</f>
        <v>0</v>
      </c>
      <c r="J54" s="1">
        <f>Simis!J29/Bodie!J46</f>
        <v>2.3053892215568865</v>
      </c>
      <c r="K54" s="1">
        <f>Simis!K29/Bodie!K46</f>
        <v>0.3055555555555556</v>
      </c>
      <c r="N54" s="1"/>
      <c r="O54" s="1"/>
      <c r="P54" s="1"/>
    </row>
    <row r="55" spans="1:16" ht="12.75">
      <c r="A55">
        <v>1999</v>
      </c>
      <c r="G55" s="1">
        <f>Simis!G30/Bodie!G47</f>
        <v>0.15789473684210525</v>
      </c>
      <c r="H55" s="1" t="e">
        <f>Simis!H30/Bodie!H47</f>
        <v>#DIV/0!</v>
      </c>
      <c r="I55" s="1">
        <f>Simis!I30/Bodie!I47</f>
        <v>0.39534883720930236</v>
      </c>
      <c r="J55" s="1">
        <f>Simis!J30/Bodie!J47</f>
        <v>0.33962264150943394</v>
      </c>
      <c r="K55" s="1">
        <f>Simis!K30/Bodie!K47</f>
        <v>0</v>
      </c>
      <c r="L55" s="1">
        <f>Simis!L30/Bodie!L47</f>
        <v>2.2941176470588234</v>
      </c>
      <c r="M55" s="1">
        <f>Simis!M30/Bodie!M47</f>
        <v>0</v>
      </c>
      <c r="N55" s="1"/>
      <c r="O55" s="1"/>
      <c r="P55" s="1"/>
    </row>
    <row r="56" spans="1:16" ht="12.75">
      <c r="A56">
        <v>2000</v>
      </c>
      <c r="E56" s="1">
        <f>Simis!E31/Bodie!E48</f>
        <v>0.20967741935483872</v>
      </c>
      <c r="F56" s="1">
        <f>Simis!F31/Bodie!F48</f>
        <v>0</v>
      </c>
      <c r="G56" s="1">
        <f>Simis!G31/Bodie!G48</f>
        <v>0</v>
      </c>
      <c r="H56" s="1" t="e">
        <f>Simis!H31/Bodie!H48</f>
        <v>#DIV/0!</v>
      </c>
      <c r="I56" s="1">
        <f>Simis!I31/Bodie!I48</f>
        <v>0.19327731092436976</v>
      </c>
      <c r="J56" s="1">
        <f>Simis!J31/Bodie!J48</f>
        <v>0</v>
      </c>
      <c r="K56" s="1">
        <f>Simis!K31/Bodie!K48</f>
        <v>2.6086956521739126</v>
      </c>
      <c r="L56" s="1">
        <f>Simis!L31/Bodie!L48</f>
        <v>0</v>
      </c>
      <c r="M56" s="1">
        <f>Simis!M31/Bodie!M48</f>
        <v>0.39999999999999997</v>
      </c>
      <c r="N56" s="1"/>
      <c r="O56" s="1"/>
      <c r="P56" s="1"/>
    </row>
    <row r="57" spans="1:16" ht="12.75">
      <c r="A57">
        <v>2001</v>
      </c>
      <c r="B57" s="1">
        <f>Simis!B32/Bodie!B49</f>
        <v>0.0033112582781456954</v>
      </c>
      <c r="D57" s="1">
        <f>Simis!D32/Bodie!D49</f>
        <v>0.047619047619047616</v>
      </c>
      <c r="F57" s="1">
        <f>Simis!F32/Bodie!F49</f>
        <v>0.857142857142857</v>
      </c>
      <c r="G57" s="1" t="e">
        <f>Simis!G32/Bodie!G49</f>
        <v>#DIV/0!</v>
      </c>
      <c r="H57" s="1">
        <f>Simis!H32/Bodie!H49</f>
        <v>0.4666666666666666</v>
      </c>
      <c r="I57" s="1">
        <f>Simis!I32/Bodie!I49</f>
        <v>0</v>
      </c>
      <c r="J57" s="1" t="e">
        <f>Simis!J32/Bodie!J49</f>
        <v>#DIV/0!</v>
      </c>
      <c r="K57" s="1">
        <f>Simis!K32/Bodie!K49</f>
        <v>2</v>
      </c>
      <c r="L57" s="1">
        <f>Simis!L32/Bodie!L49</f>
        <v>0.7933884297520661</v>
      </c>
      <c r="N57" s="1"/>
      <c r="O57" s="1"/>
      <c r="P57" s="1"/>
    </row>
    <row r="58" spans="1:16" ht="12.75">
      <c r="A58">
        <v>2002</v>
      </c>
      <c r="B58" s="1"/>
      <c r="D58" s="1">
        <f>Simis!D33/Bodie!D50</f>
        <v>0.3626373626373626</v>
      </c>
      <c r="E58" s="1">
        <f>Simis!E33/Bodie!E50</f>
        <v>0.1971830985915493</v>
      </c>
      <c r="F58" s="1">
        <f>Simis!F33/Bodie!F50</f>
        <v>0.13636363636363635</v>
      </c>
      <c r="G58" s="1" t="e">
        <f>Simis!G33/Bodie!G50</f>
        <v>#DIV/0!</v>
      </c>
      <c r="H58" s="1">
        <f>Simis!H33/Bodie!H50</f>
        <v>0.5483870967741936</v>
      </c>
      <c r="I58" s="1">
        <f>Simis!I33/Bodie!I50</f>
        <v>0.6</v>
      </c>
      <c r="J58" s="1">
        <f>Simis!J33/Bodie!J50</f>
        <v>1.1304347826086956</v>
      </c>
      <c r="K58" s="1">
        <f>Simis!K33/Bodie!K50</f>
        <v>0</v>
      </c>
      <c r="L58" s="1">
        <f>Simis!L33/Bodie!L50</f>
        <v>0.8660714285714285</v>
      </c>
      <c r="M58" s="1">
        <f>Simis!M33/Bodie!M50</f>
        <v>0.23481781376518215</v>
      </c>
      <c r="N58" s="1"/>
      <c r="O58" s="1"/>
      <c r="P58" s="1">
        <f>Simis!P33/Bodie!P50</f>
        <v>0.4087736789631107</v>
      </c>
    </row>
    <row r="59" spans="1:16" ht="12.75">
      <c r="A59">
        <v>2003</v>
      </c>
      <c r="B59" s="1">
        <f>Simis!B34/Bodie!B51</f>
        <v>0</v>
      </c>
      <c r="C59" s="1">
        <f>Simis!C34/Bodie!C51</f>
        <v>0.2183098591549296</v>
      </c>
      <c r="D59" s="1">
        <f>Simis!D34/Bodie!D51</f>
        <v>0.36363636363636365</v>
      </c>
      <c r="E59" s="1">
        <f>Simis!E34/Bodie!E51</f>
        <v>0.14814814814814814</v>
      </c>
      <c r="F59" s="1">
        <f>Simis!F34/Bodie!F51</f>
        <v>0.5263157894736842</v>
      </c>
      <c r="G59" s="1">
        <f>Simis!G34/Bodie!G51</f>
        <v>0</v>
      </c>
      <c r="J59" s="1">
        <f>Simis!J34/Bodie!J51</f>
        <v>0.33333333333333337</v>
      </c>
      <c r="K59" s="1">
        <f>Simis!K34/Bodie!K51</f>
        <v>0</v>
      </c>
      <c r="L59" s="1">
        <f>Simis!L34/Bodie!L51</f>
        <v>0.7710144927536233</v>
      </c>
      <c r="M59" s="1">
        <f>Simis!M34/Bodie!M51</f>
        <v>0.2294820717131474</v>
      </c>
      <c r="N59" s="1">
        <f>Simis!N34/Bodie!N51</f>
        <v>0.2681672025723473</v>
      </c>
      <c r="O59" s="1">
        <f>Simis!O34/Bodie!O51</f>
        <v>0.35581818181818187</v>
      </c>
      <c r="P59" s="1">
        <f>Simis!P34/Bodie!P51</f>
        <v>0.38348623853211017</v>
      </c>
    </row>
    <row r="60" spans="1:16" ht="12.75">
      <c r="A60">
        <v>2004</v>
      </c>
      <c r="B60" s="1">
        <f>Simis!B35/Bodie!B52</f>
        <v>0.06511627906976744</v>
      </c>
      <c r="C60" s="1">
        <f>Simis!C35/Bodie!C52</f>
        <v>0.8624113475177305</v>
      </c>
      <c r="D60" s="1">
        <f>Simis!D35/Bodie!D52</f>
        <v>1.0545454545454545</v>
      </c>
      <c r="E60" s="1">
        <f>Simis!E35/Bodie!E52</f>
        <v>1.3945945945945946</v>
      </c>
      <c r="F60" s="1">
        <f>Simis!F35/Bodie!F52</f>
        <v>0.584</v>
      </c>
      <c r="G60" s="1">
        <f>Simis!G35/Bodie!G52</f>
        <v>0.19999999999999998</v>
      </c>
      <c r="H60" s="1">
        <f>Simis!H35/Bodie!H52</f>
        <v>2.5894736842105264</v>
      </c>
      <c r="I60" s="1">
        <f>Simis!I35/Bodie!I52</f>
        <v>1.152</v>
      </c>
      <c r="J60" s="1">
        <f>Simis!J35/Bodie!J52</f>
        <v>0.05714285714285714</v>
      </c>
      <c r="K60" s="1">
        <f>Simis!K35/Bodie!K52</f>
        <v>1.1250000000000002</v>
      </c>
      <c r="L60" s="1">
        <f>Simis!L35/Bodie!L52</f>
        <v>0.8115107913669064</v>
      </c>
      <c r="M60" s="1">
        <f>Simis!M35/Bodie!M52</f>
        <v>0.4177777777777777</v>
      </c>
      <c r="N60" s="1">
        <f>Simis!N35/Bodie!N52</f>
        <v>0.8161038961038962</v>
      </c>
      <c r="O60" s="1">
        <f>Simis!O35/Bodie!O52</f>
        <v>0.6372413793103446</v>
      </c>
      <c r="P60" s="1"/>
    </row>
    <row r="61" spans="1:16" ht="12.75">
      <c r="A61">
        <v>2005</v>
      </c>
      <c r="B61" s="1">
        <f>Simis!B36/Bodie!B53</f>
        <v>0.5285245901639345</v>
      </c>
      <c r="H61" s="1">
        <f>Simis!H36/Bodie!H53</f>
        <v>2.4545454545454546</v>
      </c>
      <c r="I61" s="1">
        <f>Simis!I36/Bodie!I53</f>
        <v>1.4399999999999997</v>
      </c>
      <c r="J61" s="1">
        <f>Simis!J36/Bodie!J53</f>
        <v>3.32</v>
      </c>
      <c r="K61" s="1">
        <f>Simis!K36/Bodie!K53</f>
        <v>0.45333333333333337</v>
      </c>
      <c r="L61" s="1">
        <f>Simis!L36/Bodie!L53</f>
        <v>1.638095238095238</v>
      </c>
      <c r="M61" s="1">
        <f>Simis!M36/Bodie!M53</f>
        <v>1.06431718061674</v>
      </c>
      <c r="N61" s="1"/>
      <c r="O61" s="1"/>
      <c r="P61" s="1"/>
    </row>
    <row r="62" spans="1:16" ht="12.75">
      <c r="A62">
        <v>2006</v>
      </c>
      <c r="B62" s="1">
        <f>Simis!B37/Bodie!B54</f>
        <v>1.7714285714285716</v>
      </c>
      <c r="C62" s="1">
        <f>Simis!C37/Bodie!C54</f>
        <v>2.1063291139240503</v>
      </c>
      <c r="D62" s="1">
        <f>Simis!D37/Bodie!D54</f>
        <v>0.8</v>
      </c>
      <c r="E62" s="1">
        <f>Simis!E37/Bodie!E54</f>
        <v>2.135064935064935</v>
      </c>
      <c r="F62" s="1">
        <f>Simis!F37/Bodie!F54</f>
        <v>0.7914893617021277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5" ht="12.75">
      <c r="B63" s="1"/>
      <c r="C63" s="1"/>
      <c r="D63" s="1"/>
      <c r="E63" s="1"/>
    </row>
    <row r="64" spans="13:16" ht="12.75">
      <c r="M64" t="s">
        <v>129</v>
      </c>
      <c r="N64" s="28">
        <f>AVERAGE(N44:N62)</f>
        <v>0.5680457800243015</v>
      </c>
      <c r="O64" s="28">
        <f>AVERAGE(O44:O62)</f>
        <v>0.49690014484981393</v>
      </c>
      <c r="P64" s="28">
        <f>AVERAGE(P44:P62)</f>
        <v>0.46937085930497546</v>
      </c>
    </row>
    <row r="66" ht="12.75">
      <c r="A66" t="s">
        <v>215</v>
      </c>
    </row>
    <row r="67" spans="1:12" ht="12.75">
      <c r="A67">
        <v>2001</v>
      </c>
      <c r="B67" s="1">
        <f>P4/'Paoha Is.'!C5</f>
        <v>0.5085779294653014</v>
      </c>
      <c r="H67" s="1"/>
      <c r="I67" s="1"/>
      <c r="J67" s="1"/>
      <c r="K67" s="1"/>
      <c r="L67" s="1"/>
    </row>
    <row r="68" spans="1:2" ht="12.75">
      <c r="A68">
        <v>2002</v>
      </c>
      <c r="B68" s="1">
        <f>Q4/'Paoha Is.'!D5</f>
        <v>1.3527062228654125</v>
      </c>
    </row>
    <row r="69" spans="1:2" ht="12.75">
      <c r="A69">
        <v>2003</v>
      </c>
      <c r="B69" s="1">
        <f>R4/'Paoha Is.'!E5</f>
        <v>0.628593471810089</v>
      </c>
    </row>
    <row r="70" spans="1:2" ht="12.75">
      <c r="A70">
        <v>2004</v>
      </c>
      <c r="B70" s="1">
        <f>S4/'Paoha Is.'!F5</f>
        <v>1.5541733203505355</v>
      </c>
    </row>
    <row r="71" spans="1:2" ht="12.75">
      <c r="A71">
        <v>2005</v>
      </c>
      <c r="B71" s="1">
        <f>T4/'Paoha Is.'!G5</f>
        <v>1.1097909790979097</v>
      </c>
    </row>
    <row r="72" spans="1:2" ht="12.75">
      <c r="A72">
        <v>2006</v>
      </c>
      <c r="B72" s="1">
        <f>U4/'Paoha Is.'!H5</f>
        <v>1.0261052631578946</v>
      </c>
    </row>
    <row r="73" spans="1:2" ht="12.75">
      <c r="A73">
        <v>2007</v>
      </c>
      <c r="B73" t="s">
        <v>216</v>
      </c>
    </row>
    <row r="74" spans="1:2" ht="12.75">
      <c r="A74">
        <v>2008</v>
      </c>
      <c r="B74" t="s">
        <v>216</v>
      </c>
    </row>
    <row r="75" spans="1:2" ht="12.75">
      <c r="A75">
        <v>2009</v>
      </c>
      <c r="B75" t="s">
        <v>217</v>
      </c>
    </row>
    <row r="76" ht="12.75">
      <c r="A76">
        <v>2010</v>
      </c>
    </row>
    <row r="77" ht="12.75">
      <c r="A77">
        <v>2011</v>
      </c>
    </row>
    <row r="78" ht="12.75">
      <c r="A78">
        <v>2012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3">
      <selection activeCell="P54" sqref="P54"/>
    </sheetView>
  </sheetViews>
  <sheetFormatPr defaultColWidth="9.140625" defaultRowHeight="12.75"/>
  <sheetData>
    <row r="1" ht="12.75">
      <c r="A1" t="s">
        <v>123</v>
      </c>
    </row>
    <row r="2" ht="12.75">
      <c r="A2" t="s">
        <v>89</v>
      </c>
    </row>
    <row r="3" spans="1:25" ht="12.75">
      <c r="A3" t="s">
        <v>90</v>
      </c>
      <c r="B3">
        <v>1.8</v>
      </c>
      <c r="C3">
        <v>1.69</v>
      </c>
      <c r="D3">
        <v>1.46</v>
      </c>
      <c r="E3">
        <v>1</v>
      </c>
      <c r="F3">
        <v>0.74</v>
      </c>
      <c r="G3">
        <v>0.78</v>
      </c>
      <c r="H3">
        <v>0.91</v>
      </c>
      <c r="I3">
        <v>0.58</v>
      </c>
      <c r="J3">
        <v>0.53</v>
      </c>
      <c r="K3">
        <v>0.59</v>
      </c>
      <c r="L3">
        <v>1.32</v>
      </c>
      <c r="M3">
        <v>1.68</v>
      </c>
      <c r="N3" s="4">
        <v>12.85</v>
      </c>
      <c r="O3" s="6">
        <f>N3/14.93</f>
        <v>0.8606831882116543</v>
      </c>
      <c r="P3" t="s">
        <v>91</v>
      </c>
      <c r="U3" t="s">
        <v>92</v>
      </c>
      <c r="W3" t="s">
        <v>92</v>
      </c>
      <c r="Y3" t="s">
        <v>92</v>
      </c>
    </row>
    <row r="4" spans="1:18" ht="12.75">
      <c r="A4" t="s">
        <v>93</v>
      </c>
      <c r="B4">
        <v>1.46</v>
      </c>
      <c r="C4">
        <v>1.44</v>
      </c>
      <c r="D4">
        <v>1.31</v>
      </c>
      <c r="E4">
        <v>0.76</v>
      </c>
      <c r="F4">
        <v>0.8</v>
      </c>
      <c r="G4">
        <v>0.83</v>
      </c>
      <c r="H4">
        <v>0.95</v>
      </c>
      <c r="I4">
        <v>0.58</v>
      </c>
      <c r="J4">
        <v>0.62</v>
      </c>
      <c r="K4">
        <v>0.63</v>
      </c>
      <c r="L4">
        <v>1.25</v>
      </c>
      <c r="M4">
        <v>1.39</v>
      </c>
      <c r="N4">
        <v>4.36</v>
      </c>
      <c r="P4" t="s">
        <v>94</v>
      </c>
      <c r="Q4" s="28">
        <f>AVERAGE(Q13:Q33)</f>
        <v>1.0211969583546747</v>
      </c>
      <c r="R4" t="s">
        <v>95</v>
      </c>
    </row>
    <row r="5" spans="1:17" ht="12.75">
      <c r="A5" t="s">
        <v>96</v>
      </c>
      <c r="B5">
        <v>0.9</v>
      </c>
      <c r="C5">
        <v>1.4</v>
      </c>
      <c r="D5">
        <v>1.05</v>
      </c>
      <c r="E5">
        <v>1.63</v>
      </c>
      <c r="F5">
        <v>1.72</v>
      </c>
      <c r="G5">
        <v>1.31</v>
      </c>
      <c r="H5">
        <v>1.49</v>
      </c>
      <c r="I5">
        <v>1.44</v>
      </c>
      <c r="J5">
        <v>1.43</v>
      </c>
      <c r="K5">
        <v>1.42</v>
      </c>
      <c r="L5">
        <v>1.24</v>
      </c>
      <c r="M5">
        <v>0.82</v>
      </c>
      <c r="N5">
        <v>1.21</v>
      </c>
      <c r="P5" t="s">
        <v>97</v>
      </c>
      <c r="Q5" s="28">
        <f>AVERAGE(Q14:Q23)</f>
        <v>0.9251841929002008</v>
      </c>
    </row>
    <row r="6" spans="1:18" ht="12.75">
      <c r="A6" t="s">
        <v>98</v>
      </c>
      <c r="B6">
        <v>5.74</v>
      </c>
      <c r="C6">
        <v>5.92</v>
      </c>
      <c r="D6">
        <v>4.82</v>
      </c>
      <c r="E6">
        <v>3.69</v>
      </c>
      <c r="F6">
        <v>3.38</v>
      </c>
      <c r="G6">
        <v>3.02</v>
      </c>
      <c r="H6">
        <v>3.83</v>
      </c>
      <c r="I6">
        <v>2.51</v>
      </c>
      <c r="J6">
        <v>2.36</v>
      </c>
      <c r="K6">
        <v>2.76</v>
      </c>
      <c r="L6">
        <v>5.22</v>
      </c>
      <c r="M6">
        <v>5.26</v>
      </c>
      <c r="N6">
        <v>26.04</v>
      </c>
      <c r="P6" t="s">
        <v>99</v>
      </c>
      <c r="Q6" s="28">
        <f>AVERAGE(Q24:Q33)</f>
        <v>1.0982362134405</v>
      </c>
      <c r="R6" t="s">
        <v>95</v>
      </c>
    </row>
    <row r="7" spans="1:17" ht="12.75">
      <c r="A7" t="s">
        <v>100</v>
      </c>
      <c r="B7">
        <v>0.1</v>
      </c>
      <c r="C7">
        <v>0.07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6.84</v>
      </c>
      <c r="P7" t="s">
        <v>101</v>
      </c>
      <c r="Q7" s="28">
        <f>AVERAGE(Q34:Q43)</f>
        <v>0.7591426657736102</v>
      </c>
    </row>
    <row r="8" spans="1:18" ht="12.75">
      <c r="A8" t="s">
        <v>102</v>
      </c>
      <c r="B8">
        <v>40</v>
      </c>
      <c r="C8">
        <v>38</v>
      </c>
      <c r="D8">
        <v>40</v>
      </c>
      <c r="E8">
        <v>40</v>
      </c>
      <c r="F8">
        <v>39</v>
      </c>
      <c r="G8">
        <v>39</v>
      </c>
      <c r="H8">
        <v>41</v>
      </c>
      <c r="I8">
        <v>40</v>
      </c>
      <c r="J8">
        <v>41</v>
      </c>
      <c r="K8">
        <v>41</v>
      </c>
      <c r="L8">
        <v>40</v>
      </c>
      <c r="M8">
        <v>38</v>
      </c>
      <c r="N8">
        <v>34</v>
      </c>
      <c r="P8" t="s">
        <v>103</v>
      </c>
      <c r="Q8" s="28">
        <f>AVERAGE(Q44:Q53)</f>
        <v>0.7471161717645309</v>
      </c>
      <c r="R8" t="s">
        <v>104</v>
      </c>
    </row>
    <row r="11" spans="1:17" ht="12.75">
      <c r="A11" t="s">
        <v>105</v>
      </c>
      <c r="B11" t="s">
        <v>106</v>
      </c>
      <c r="C11" t="s">
        <v>107</v>
      </c>
      <c r="D11" t="s">
        <v>108</v>
      </c>
      <c r="E11" t="s">
        <v>109</v>
      </c>
      <c r="F11" t="s">
        <v>110</v>
      </c>
      <c r="G11" t="s">
        <v>111</v>
      </c>
      <c r="H11" t="s">
        <v>112</v>
      </c>
      <c r="I11" t="s">
        <v>113</v>
      </c>
      <c r="J11" t="s">
        <v>114</v>
      </c>
      <c r="K11" t="s">
        <v>115</v>
      </c>
      <c r="L11" t="s">
        <v>116</v>
      </c>
      <c r="M11" t="s">
        <v>117</v>
      </c>
      <c r="N11" t="s">
        <v>118</v>
      </c>
      <c r="O11" t="s">
        <v>119</v>
      </c>
      <c r="P11" t="s">
        <v>120</v>
      </c>
      <c r="Q11" t="s">
        <v>121</v>
      </c>
    </row>
    <row r="12" spans="1:13" ht="12.75">
      <c r="A12">
        <v>1964</v>
      </c>
      <c r="J12">
        <v>0</v>
      </c>
      <c r="K12">
        <v>1.45</v>
      </c>
      <c r="L12">
        <v>3.49</v>
      </c>
      <c r="M12">
        <v>3.31</v>
      </c>
    </row>
    <row r="13" spans="1:17" ht="12.75">
      <c r="A13">
        <v>1965</v>
      </c>
      <c r="B13">
        <v>4.33</v>
      </c>
      <c r="C13">
        <v>1.54</v>
      </c>
      <c r="D13">
        <v>0.79</v>
      </c>
      <c r="E13">
        <v>1.71</v>
      </c>
      <c r="F13">
        <v>1.13</v>
      </c>
      <c r="G13">
        <v>1</v>
      </c>
      <c r="H13">
        <v>2.47</v>
      </c>
      <c r="I13">
        <v>1.89</v>
      </c>
      <c r="J13">
        <v>0.43</v>
      </c>
      <c r="K13">
        <v>0.27</v>
      </c>
      <c r="L13">
        <v>5.22</v>
      </c>
      <c r="M13">
        <v>5.26</v>
      </c>
      <c r="N13">
        <v>26.04</v>
      </c>
      <c r="O13">
        <f>SUM(K12:M12,B13:J13)</f>
        <v>23.54</v>
      </c>
      <c r="P13">
        <f>SUM(E13:M13,B14:D14)</f>
        <v>22.68</v>
      </c>
      <c r="Q13" s="20">
        <f>P13/14.93</f>
        <v>1.5190890823844607</v>
      </c>
    </row>
    <row r="14" spans="1:17" ht="12.75">
      <c r="A14">
        <v>1966</v>
      </c>
      <c r="B14">
        <v>0.58</v>
      </c>
      <c r="C14">
        <v>2.68</v>
      </c>
      <c r="D14">
        <v>0.04</v>
      </c>
      <c r="E14">
        <v>1.15</v>
      </c>
      <c r="F14">
        <v>0.23</v>
      </c>
      <c r="G14">
        <v>0.45</v>
      </c>
      <c r="H14">
        <v>0.2</v>
      </c>
      <c r="I14">
        <v>0.41</v>
      </c>
      <c r="J14">
        <v>0.53</v>
      </c>
      <c r="K14">
        <v>0</v>
      </c>
      <c r="L14">
        <v>0.7</v>
      </c>
      <c r="M14">
        <v>3.47</v>
      </c>
      <c r="N14">
        <v>10.44</v>
      </c>
      <c r="O14">
        <f aca="true" t="shared" si="0" ref="O14:O25">SUM(K13:M13,B14:J14)</f>
        <v>17.02</v>
      </c>
      <c r="P14">
        <f aca="true" t="shared" si="1" ref="P14:P24">SUM(E14:M14,B15:D15)</f>
        <v>15.899999999999999</v>
      </c>
      <c r="Q14" s="20">
        <f aca="true" t="shared" si="2" ref="Q14:Q51">P14/14.93</f>
        <v>1.0649698593436034</v>
      </c>
    </row>
    <row r="15" spans="1:17" ht="12.75">
      <c r="A15">
        <v>1967</v>
      </c>
      <c r="B15">
        <v>5.31</v>
      </c>
      <c r="C15">
        <v>0.27</v>
      </c>
      <c r="D15">
        <v>3.18</v>
      </c>
      <c r="E15">
        <v>3.25</v>
      </c>
      <c r="F15">
        <v>0.31</v>
      </c>
      <c r="G15">
        <v>0.38</v>
      </c>
      <c r="H15">
        <v>1.48</v>
      </c>
      <c r="I15">
        <v>2.51</v>
      </c>
      <c r="J15">
        <v>1.96</v>
      </c>
      <c r="K15">
        <v>0.13</v>
      </c>
      <c r="L15">
        <v>1.17</v>
      </c>
      <c r="M15">
        <v>1.14</v>
      </c>
      <c r="N15">
        <v>21.09</v>
      </c>
      <c r="O15">
        <f t="shared" si="0"/>
        <v>22.82</v>
      </c>
      <c r="P15">
        <f t="shared" si="1"/>
        <v>13.670000000000002</v>
      </c>
      <c r="Q15" s="20">
        <f t="shared" si="2"/>
        <v>0.9156061620897523</v>
      </c>
    </row>
    <row r="16" spans="1:17" ht="12.75">
      <c r="A16">
        <v>1968</v>
      </c>
      <c r="B16">
        <v>0.3</v>
      </c>
      <c r="C16">
        <v>0.53</v>
      </c>
      <c r="D16">
        <v>0.51</v>
      </c>
      <c r="E16">
        <v>0.77</v>
      </c>
      <c r="F16">
        <v>1.1</v>
      </c>
      <c r="G16">
        <v>0.48</v>
      </c>
      <c r="H16">
        <v>2.47</v>
      </c>
      <c r="I16">
        <v>0.34</v>
      </c>
      <c r="J16">
        <v>0.09</v>
      </c>
      <c r="K16">
        <v>0</v>
      </c>
      <c r="L16">
        <v>0.85</v>
      </c>
      <c r="M16">
        <v>2.07</v>
      </c>
      <c r="N16">
        <v>9.51</v>
      </c>
      <c r="O16">
        <f t="shared" si="0"/>
        <v>9.03</v>
      </c>
      <c r="P16">
        <f t="shared" si="1"/>
        <v>20.18</v>
      </c>
      <c r="Q16" s="20">
        <f t="shared" si="2"/>
        <v>1.3516409912926992</v>
      </c>
    </row>
    <row r="17" spans="1:17" ht="12.75">
      <c r="A17">
        <v>1969</v>
      </c>
      <c r="B17">
        <v>5.74</v>
      </c>
      <c r="C17">
        <v>5.48</v>
      </c>
      <c r="D17">
        <v>0.79</v>
      </c>
      <c r="E17">
        <v>0.32</v>
      </c>
      <c r="F17">
        <v>1.01</v>
      </c>
      <c r="G17">
        <v>3.02</v>
      </c>
      <c r="H17">
        <v>0.4</v>
      </c>
      <c r="I17">
        <v>0.3</v>
      </c>
      <c r="J17">
        <v>0.03</v>
      </c>
      <c r="K17">
        <v>0.77</v>
      </c>
      <c r="L17">
        <v>0.1</v>
      </c>
      <c r="M17">
        <v>1.22</v>
      </c>
      <c r="N17">
        <v>19.18</v>
      </c>
      <c r="O17">
        <f t="shared" si="0"/>
        <v>20.01</v>
      </c>
      <c r="P17">
        <f t="shared" si="1"/>
        <v>11.239999999999998</v>
      </c>
      <c r="Q17" s="20">
        <f t="shared" si="2"/>
        <v>0.7528466175485599</v>
      </c>
    </row>
    <row r="18" spans="1:17" ht="12.75">
      <c r="A18">
        <v>1970</v>
      </c>
      <c r="B18">
        <v>2.88</v>
      </c>
      <c r="C18">
        <v>0.7</v>
      </c>
      <c r="D18">
        <v>0.49</v>
      </c>
      <c r="E18">
        <v>1.04</v>
      </c>
      <c r="F18">
        <v>0</v>
      </c>
      <c r="G18">
        <v>0.69</v>
      </c>
      <c r="H18">
        <v>1.39</v>
      </c>
      <c r="I18">
        <v>0.25</v>
      </c>
      <c r="J18">
        <v>0.06</v>
      </c>
      <c r="K18">
        <v>0.06</v>
      </c>
      <c r="L18">
        <v>3.98</v>
      </c>
      <c r="M18">
        <v>1.35</v>
      </c>
      <c r="N18">
        <v>12.89</v>
      </c>
      <c r="O18">
        <f t="shared" si="0"/>
        <v>9.590000000000002</v>
      </c>
      <c r="P18">
        <f t="shared" si="1"/>
        <v>13.17</v>
      </c>
      <c r="Q18" s="20">
        <f t="shared" si="2"/>
        <v>0.8821165438713999</v>
      </c>
    </row>
    <row r="19" spans="1:17" ht="12.75">
      <c r="A19">
        <v>1971</v>
      </c>
      <c r="B19">
        <v>1.38</v>
      </c>
      <c r="C19">
        <v>2.05</v>
      </c>
      <c r="D19">
        <v>0.92</v>
      </c>
      <c r="E19">
        <v>1.69</v>
      </c>
      <c r="F19">
        <v>1.84</v>
      </c>
      <c r="G19">
        <v>0.05</v>
      </c>
      <c r="H19">
        <v>1.99</v>
      </c>
      <c r="I19">
        <v>0.5</v>
      </c>
      <c r="J19">
        <v>0.29</v>
      </c>
      <c r="K19">
        <v>0.73</v>
      </c>
      <c r="L19">
        <v>0.96</v>
      </c>
      <c r="M19">
        <v>3.7</v>
      </c>
      <c r="N19">
        <v>16.1</v>
      </c>
      <c r="O19">
        <f t="shared" si="0"/>
        <v>16.1</v>
      </c>
      <c r="P19">
        <f t="shared" si="1"/>
        <v>12.459999999999999</v>
      </c>
      <c r="Q19" s="20">
        <f t="shared" si="2"/>
        <v>0.8345612860013395</v>
      </c>
    </row>
    <row r="20" spans="1:17" ht="12.75">
      <c r="A20">
        <v>1972</v>
      </c>
      <c r="B20">
        <v>0.5</v>
      </c>
      <c r="C20">
        <v>0.18</v>
      </c>
      <c r="D20">
        <v>0.03</v>
      </c>
      <c r="E20">
        <v>1.11</v>
      </c>
      <c r="F20">
        <v>0.17</v>
      </c>
      <c r="G20">
        <v>0.55</v>
      </c>
      <c r="H20">
        <v>0.39</v>
      </c>
      <c r="I20">
        <v>0.46</v>
      </c>
      <c r="J20">
        <v>0.74</v>
      </c>
      <c r="K20">
        <v>2.76</v>
      </c>
      <c r="L20">
        <v>1.58</v>
      </c>
      <c r="M20">
        <v>1.66</v>
      </c>
      <c r="N20">
        <v>10.13</v>
      </c>
      <c r="O20">
        <f t="shared" si="0"/>
        <v>9.520000000000001</v>
      </c>
      <c r="P20">
        <f t="shared" si="1"/>
        <v>16.81</v>
      </c>
      <c r="Q20" s="20">
        <f t="shared" si="2"/>
        <v>1.1259209645010047</v>
      </c>
    </row>
    <row r="21" spans="1:17" ht="12.75">
      <c r="A21">
        <v>1973</v>
      </c>
      <c r="B21">
        <v>2.26</v>
      </c>
      <c r="C21">
        <v>2.09</v>
      </c>
      <c r="D21">
        <v>3.04</v>
      </c>
      <c r="E21">
        <v>1.15</v>
      </c>
      <c r="F21">
        <v>1.55</v>
      </c>
      <c r="G21">
        <v>0.19</v>
      </c>
      <c r="H21">
        <v>0.65</v>
      </c>
      <c r="I21">
        <v>0.84</v>
      </c>
      <c r="J21">
        <v>0</v>
      </c>
      <c r="K21">
        <v>0.29</v>
      </c>
      <c r="L21">
        <v>2.75</v>
      </c>
      <c r="M21">
        <v>1.37</v>
      </c>
      <c r="N21">
        <v>16.18</v>
      </c>
      <c r="O21">
        <f t="shared" si="0"/>
        <v>17.77</v>
      </c>
      <c r="P21">
        <f t="shared" si="1"/>
        <v>12.6</v>
      </c>
      <c r="Q21" s="20">
        <f t="shared" si="2"/>
        <v>0.8439383791024783</v>
      </c>
    </row>
    <row r="22" spans="1:17" ht="12.75">
      <c r="A22">
        <v>1974</v>
      </c>
      <c r="B22">
        <v>2.41</v>
      </c>
      <c r="C22">
        <v>0.08</v>
      </c>
      <c r="D22">
        <v>1.32</v>
      </c>
      <c r="E22">
        <v>0.59</v>
      </c>
      <c r="F22">
        <v>0.46</v>
      </c>
      <c r="G22">
        <v>0</v>
      </c>
      <c r="H22">
        <v>2.18</v>
      </c>
      <c r="I22">
        <v>1.55</v>
      </c>
      <c r="J22">
        <v>0</v>
      </c>
      <c r="K22">
        <v>1.15</v>
      </c>
      <c r="L22">
        <v>0.78</v>
      </c>
      <c r="M22">
        <v>1.28</v>
      </c>
      <c r="N22">
        <v>11.8</v>
      </c>
      <c r="O22">
        <f t="shared" si="0"/>
        <v>13.000000000000002</v>
      </c>
      <c r="P22">
        <f t="shared" si="1"/>
        <v>15.100000000000001</v>
      </c>
      <c r="Q22" s="20">
        <f t="shared" si="2"/>
        <v>1.0113864701942399</v>
      </c>
    </row>
    <row r="23" spans="1:17" ht="12.75">
      <c r="A23">
        <v>1975</v>
      </c>
      <c r="B23">
        <v>0.81</v>
      </c>
      <c r="C23">
        <v>2.34</v>
      </c>
      <c r="D23">
        <v>3.96</v>
      </c>
      <c r="E23">
        <v>0.81</v>
      </c>
      <c r="F23">
        <v>0.93</v>
      </c>
      <c r="G23">
        <v>0.06</v>
      </c>
      <c r="H23">
        <v>0.64</v>
      </c>
      <c r="I23">
        <v>0.7</v>
      </c>
      <c r="J23">
        <v>0.46</v>
      </c>
      <c r="K23">
        <v>0.65</v>
      </c>
      <c r="L23">
        <v>0.15</v>
      </c>
      <c r="M23">
        <v>0.03</v>
      </c>
      <c r="N23">
        <v>11.54</v>
      </c>
      <c r="O23">
        <f t="shared" si="0"/>
        <v>13.920000000000002</v>
      </c>
      <c r="P23">
        <f t="shared" si="1"/>
        <v>7.000000000000001</v>
      </c>
      <c r="Q23" s="20">
        <f t="shared" si="2"/>
        <v>0.4688546550569324</v>
      </c>
    </row>
    <row r="24" spans="1:17" ht="12.75">
      <c r="A24">
        <v>1976</v>
      </c>
      <c r="B24">
        <v>0.1</v>
      </c>
      <c r="C24">
        <v>2.05</v>
      </c>
      <c r="D24">
        <v>0.42</v>
      </c>
      <c r="E24">
        <v>1.6</v>
      </c>
      <c r="F24">
        <v>0.28</v>
      </c>
      <c r="G24">
        <v>0.64</v>
      </c>
      <c r="H24">
        <v>3.83</v>
      </c>
      <c r="I24">
        <v>0.08</v>
      </c>
      <c r="J24">
        <v>2.36</v>
      </c>
      <c r="K24">
        <v>0.27</v>
      </c>
      <c r="L24">
        <v>0</v>
      </c>
      <c r="M24">
        <v>0</v>
      </c>
      <c r="N24">
        <v>11.63</v>
      </c>
      <c r="O24">
        <f t="shared" si="0"/>
        <v>12.19</v>
      </c>
      <c r="P24">
        <f t="shared" si="1"/>
        <v>12.049999999999999</v>
      </c>
      <c r="Q24" s="20">
        <f t="shared" si="2"/>
        <v>0.8070997990622907</v>
      </c>
    </row>
    <row r="25" spans="1:17" ht="12.75">
      <c r="A25">
        <v>1977</v>
      </c>
      <c r="B25">
        <v>0.74</v>
      </c>
      <c r="C25">
        <v>1.01</v>
      </c>
      <c r="D25">
        <v>1.24</v>
      </c>
      <c r="E25">
        <v>0</v>
      </c>
      <c r="F25">
        <v>1.31</v>
      </c>
      <c r="G25">
        <v>2.68</v>
      </c>
      <c r="H25">
        <v>0.54</v>
      </c>
      <c r="I25">
        <v>0.67</v>
      </c>
      <c r="J25">
        <v>0.43</v>
      </c>
      <c r="K25">
        <v>0</v>
      </c>
      <c r="L25">
        <v>0.87</v>
      </c>
      <c r="M25">
        <v>4.41</v>
      </c>
      <c r="N25">
        <v>13.9</v>
      </c>
      <c r="O25">
        <f t="shared" si="0"/>
        <v>8.89</v>
      </c>
      <c r="P25">
        <f>SUM(E25:M25,B26:D26)</f>
        <v>20.26</v>
      </c>
      <c r="Q25" s="20">
        <f>P25/14.93</f>
        <v>1.3569993302076357</v>
      </c>
    </row>
    <row r="26" spans="1:17" ht="12.75">
      <c r="A26">
        <v>1978</v>
      </c>
      <c r="B26">
        <v>2.52</v>
      </c>
      <c r="C26">
        <v>3.8</v>
      </c>
      <c r="D26">
        <v>3.03</v>
      </c>
      <c r="E26">
        <v>1.47</v>
      </c>
      <c r="F26">
        <v>0.15</v>
      </c>
      <c r="G26">
        <v>0.5</v>
      </c>
      <c r="H26">
        <v>0.6</v>
      </c>
      <c r="I26">
        <v>0.56</v>
      </c>
      <c r="J26">
        <v>0.85</v>
      </c>
      <c r="K26">
        <v>0.76</v>
      </c>
      <c r="N26">
        <v>14.24</v>
      </c>
      <c r="O26">
        <f>SUM(K25:M25,B26:J26)</f>
        <v>18.76</v>
      </c>
      <c r="Q26" s="20"/>
    </row>
    <row r="27" spans="1:17" ht="12.75">
      <c r="A27">
        <v>1979</v>
      </c>
      <c r="D27">
        <v>0.2</v>
      </c>
      <c r="G27">
        <v>0.1</v>
      </c>
      <c r="H27">
        <v>0.51</v>
      </c>
      <c r="I27">
        <v>0</v>
      </c>
      <c r="J27">
        <v>0.2</v>
      </c>
      <c r="K27">
        <v>0.4</v>
      </c>
      <c r="L27">
        <v>0.5</v>
      </c>
      <c r="Q27" s="20"/>
    </row>
    <row r="28" spans="1:17" ht="12.75">
      <c r="A28">
        <v>1980</v>
      </c>
      <c r="E28">
        <v>1.1</v>
      </c>
      <c r="H28">
        <v>0</v>
      </c>
      <c r="L28">
        <v>0</v>
      </c>
      <c r="M28">
        <v>0</v>
      </c>
      <c r="Q28" s="20"/>
    </row>
    <row r="29" spans="1:17" ht="12.75">
      <c r="A29">
        <v>1981</v>
      </c>
      <c r="B29">
        <v>1.8</v>
      </c>
      <c r="G29">
        <v>0.12</v>
      </c>
      <c r="H29">
        <v>0.04</v>
      </c>
      <c r="I29">
        <v>0.12</v>
      </c>
      <c r="J29">
        <v>0.27</v>
      </c>
      <c r="K29">
        <v>1.02</v>
      </c>
      <c r="M29">
        <v>1.03</v>
      </c>
      <c r="Q29" s="20"/>
    </row>
    <row r="30" spans="1:17" ht="12.75">
      <c r="A30">
        <v>1982</v>
      </c>
      <c r="B30">
        <v>2.55</v>
      </c>
      <c r="C30">
        <v>1.31</v>
      </c>
      <c r="D30">
        <v>1.73</v>
      </c>
      <c r="E30">
        <v>1.42</v>
      </c>
      <c r="F30">
        <v>0.79</v>
      </c>
      <c r="G30">
        <v>1.9</v>
      </c>
      <c r="H30">
        <v>1.44</v>
      </c>
      <c r="I30">
        <v>1.55</v>
      </c>
      <c r="J30">
        <v>1.41</v>
      </c>
      <c r="K30">
        <v>1.78</v>
      </c>
      <c r="L30">
        <v>1.73</v>
      </c>
      <c r="N30">
        <v>17.61</v>
      </c>
      <c r="O30">
        <f aca="true" t="shared" si="3" ref="O30:O51">SUM(K29:M29,B30:J30)</f>
        <v>16.150000000000002</v>
      </c>
      <c r="P30">
        <f aca="true" t="shared" si="4" ref="P30:P51">SUM(E30:M30,B31:D31)</f>
        <v>21.74</v>
      </c>
      <c r="Q30" s="20">
        <f t="shared" si="2"/>
        <v>1.4561286001339584</v>
      </c>
    </row>
    <row r="31" spans="1:17" ht="12.75">
      <c r="A31">
        <v>1983</v>
      </c>
      <c r="B31">
        <v>2.81</v>
      </c>
      <c r="C31">
        <v>2.09</v>
      </c>
      <c r="D31">
        <v>4.82</v>
      </c>
      <c r="E31">
        <v>1.39</v>
      </c>
      <c r="F31">
        <v>0.01</v>
      </c>
      <c r="G31">
        <v>0.4</v>
      </c>
      <c r="H31">
        <v>0.08</v>
      </c>
      <c r="I31">
        <v>1.56</v>
      </c>
      <c r="J31">
        <v>1.2</v>
      </c>
      <c r="K31">
        <v>0.86</v>
      </c>
      <c r="L31">
        <v>3.66</v>
      </c>
      <c r="M31">
        <v>1.81</v>
      </c>
      <c r="N31">
        <v>20.69</v>
      </c>
      <c r="O31">
        <f t="shared" si="3"/>
        <v>17.87</v>
      </c>
      <c r="P31">
        <f t="shared" si="4"/>
        <v>14.17</v>
      </c>
      <c r="Q31" s="20">
        <f t="shared" si="2"/>
        <v>0.9490957803081045</v>
      </c>
    </row>
    <row r="32" spans="1:17" ht="12.75">
      <c r="A32">
        <v>1984</v>
      </c>
      <c r="B32">
        <v>0.25</v>
      </c>
      <c r="C32">
        <v>2.1</v>
      </c>
      <c r="D32">
        <v>0.85</v>
      </c>
      <c r="E32">
        <v>1.1</v>
      </c>
      <c r="F32">
        <v>0</v>
      </c>
      <c r="G32">
        <v>0.6</v>
      </c>
      <c r="H32">
        <v>3.7</v>
      </c>
      <c r="I32">
        <v>0.74</v>
      </c>
      <c r="J32">
        <v>0.65</v>
      </c>
      <c r="K32">
        <v>0.57</v>
      </c>
      <c r="L32">
        <v>2.09</v>
      </c>
      <c r="M32">
        <v>0.84</v>
      </c>
      <c r="N32">
        <v>13.49</v>
      </c>
      <c r="O32">
        <f t="shared" si="3"/>
        <v>16.32</v>
      </c>
      <c r="P32">
        <f t="shared" si="4"/>
        <v>14.05</v>
      </c>
      <c r="Q32" s="20">
        <f t="shared" si="2"/>
        <v>0.9410582719357</v>
      </c>
    </row>
    <row r="33" spans="1:17" ht="12.75">
      <c r="A33">
        <v>1985</v>
      </c>
      <c r="B33">
        <v>0.66</v>
      </c>
      <c r="C33">
        <v>0.69</v>
      </c>
      <c r="D33">
        <v>2.41</v>
      </c>
      <c r="E33">
        <v>0.22</v>
      </c>
      <c r="F33">
        <v>0</v>
      </c>
      <c r="G33">
        <v>0.71</v>
      </c>
      <c r="H33">
        <v>1.38</v>
      </c>
      <c r="I33">
        <v>0</v>
      </c>
      <c r="J33">
        <v>1.7</v>
      </c>
      <c r="K33">
        <v>1.02</v>
      </c>
      <c r="L33">
        <v>1.43</v>
      </c>
      <c r="M33">
        <v>1.06</v>
      </c>
      <c r="N33">
        <v>11.28</v>
      </c>
      <c r="O33">
        <f t="shared" si="3"/>
        <v>11.27</v>
      </c>
      <c r="P33">
        <f t="shared" si="4"/>
        <v>16.11</v>
      </c>
      <c r="Q33" s="20">
        <f t="shared" si="2"/>
        <v>1.0790354989953115</v>
      </c>
    </row>
    <row r="34" spans="1:17" ht="12.75">
      <c r="A34">
        <v>1986</v>
      </c>
      <c r="B34">
        <v>0.56</v>
      </c>
      <c r="C34">
        <v>4.88</v>
      </c>
      <c r="D34">
        <v>3.15</v>
      </c>
      <c r="E34">
        <v>0.63</v>
      </c>
      <c r="F34">
        <v>0.11</v>
      </c>
      <c r="G34">
        <v>0.75</v>
      </c>
      <c r="H34">
        <v>0.96</v>
      </c>
      <c r="I34">
        <v>0.4</v>
      </c>
      <c r="J34">
        <v>0.2</v>
      </c>
      <c r="K34">
        <v>0.21</v>
      </c>
      <c r="L34">
        <v>0.04</v>
      </c>
      <c r="M34">
        <v>0.55</v>
      </c>
      <c r="N34">
        <v>12.44</v>
      </c>
      <c r="O34">
        <f t="shared" si="3"/>
        <v>15.15</v>
      </c>
      <c r="P34">
        <f t="shared" si="4"/>
        <v>8.64</v>
      </c>
      <c r="Q34" s="20">
        <f t="shared" si="2"/>
        <v>0.578700602813128</v>
      </c>
    </row>
    <row r="35" spans="1:17" ht="12.75">
      <c r="A35">
        <v>1987</v>
      </c>
      <c r="B35">
        <v>1.43</v>
      </c>
      <c r="C35">
        <v>1.94</v>
      </c>
      <c r="D35">
        <v>1.42</v>
      </c>
      <c r="E35">
        <v>0.22</v>
      </c>
      <c r="F35">
        <v>1.68</v>
      </c>
      <c r="G35">
        <v>1.57</v>
      </c>
      <c r="H35">
        <v>0.03</v>
      </c>
      <c r="I35">
        <v>0.12</v>
      </c>
      <c r="J35">
        <v>0</v>
      </c>
      <c r="K35">
        <v>1.14</v>
      </c>
      <c r="L35">
        <v>1.6</v>
      </c>
      <c r="M35">
        <v>1.69</v>
      </c>
      <c r="N35">
        <v>12.84</v>
      </c>
      <c r="O35">
        <f t="shared" si="3"/>
        <v>9.209999999999997</v>
      </c>
      <c r="P35">
        <f t="shared" si="4"/>
        <v>9.55</v>
      </c>
      <c r="Q35" s="20">
        <f t="shared" si="2"/>
        <v>0.6396517079705292</v>
      </c>
    </row>
    <row r="36" spans="1:17" ht="12.75">
      <c r="A36">
        <v>1988</v>
      </c>
      <c r="B36">
        <v>1.31</v>
      </c>
      <c r="C36">
        <v>0.13</v>
      </c>
      <c r="D36">
        <v>0.06</v>
      </c>
      <c r="E36">
        <v>0.8</v>
      </c>
      <c r="F36">
        <v>0.81</v>
      </c>
      <c r="G36">
        <v>1.67</v>
      </c>
      <c r="H36">
        <v>0.32</v>
      </c>
      <c r="I36">
        <v>0.88</v>
      </c>
      <c r="J36">
        <v>0.33</v>
      </c>
      <c r="K36">
        <v>0.02</v>
      </c>
      <c r="L36">
        <v>1.69</v>
      </c>
      <c r="M36">
        <v>1.46</v>
      </c>
      <c r="N36">
        <v>9.48</v>
      </c>
      <c r="O36">
        <f t="shared" si="3"/>
        <v>10.74</v>
      </c>
      <c r="P36">
        <f t="shared" si="4"/>
        <v>9.979999999999999</v>
      </c>
      <c r="Q36" s="20">
        <f t="shared" si="2"/>
        <v>0.6684527796383121</v>
      </c>
    </row>
    <row r="37" spans="1:17" ht="12.75">
      <c r="A37">
        <v>1989</v>
      </c>
      <c r="B37">
        <v>0.3</v>
      </c>
      <c r="C37">
        <v>0.76</v>
      </c>
      <c r="D37">
        <v>0.94</v>
      </c>
      <c r="E37">
        <v>0.09</v>
      </c>
      <c r="F37">
        <v>1.38</v>
      </c>
      <c r="G37">
        <v>1.65</v>
      </c>
      <c r="H37">
        <v>0.08</v>
      </c>
      <c r="I37">
        <v>1.18</v>
      </c>
      <c r="J37">
        <v>1.76</v>
      </c>
      <c r="K37">
        <v>0.06</v>
      </c>
      <c r="L37">
        <v>0.47</v>
      </c>
      <c r="M37">
        <v>0</v>
      </c>
      <c r="N37">
        <v>8.67</v>
      </c>
      <c r="O37">
        <f t="shared" si="3"/>
        <v>11.309999999999999</v>
      </c>
      <c r="P37">
        <f t="shared" si="4"/>
        <v>9.629999999999999</v>
      </c>
      <c r="Q37" s="20">
        <f t="shared" si="2"/>
        <v>0.6450100468854655</v>
      </c>
    </row>
    <row r="38" spans="1:17" ht="12.75">
      <c r="A38">
        <v>1990</v>
      </c>
      <c r="B38">
        <v>1.64</v>
      </c>
      <c r="C38">
        <v>1.16</v>
      </c>
      <c r="D38">
        <v>0.16</v>
      </c>
      <c r="E38">
        <v>1.23</v>
      </c>
      <c r="F38">
        <v>0.49</v>
      </c>
      <c r="G38">
        <v>0.24</v>
      </c>
      <c r="H38">
        <v>0.84</v>
      </c>
      <c r="I38">
        <v>0.32</v>
      </c>
      <c r="J38">
        <v>0.96</v>
      </c>
      <c r="K38">
        <v>0</v>
      </c>
      <c r="L38">
        <v>0.82</v>
      </c>
      <c r="M38">
        <v>0.43</v>
      </c>
      <c r="N38">
        <v>8.29</v>
      </c>
      <c r="O38">
        <f t="shared" si="3"/>
        <v>7.570000000000001</v>
      </c>
      <c r="P38">
        <f t="shared" si="4"/>
        <v>10.57</v>
      </c>
      <c r="Q38" s="20">
        <f t="shared" si="2"/>
        <v>0.7079705291359679</v>
      </c>
    </row>
    <row r="39" spans="1:17" ht="12.75">
      <c r="A39">
        <v>1991</v>
      </c>
      <c r="B39">
        <v>0.19</v>
      </c>
      <c r="C39">
        <v>0.47</v>
      </c>
      <c r="D39">
        <v>4.58</v>
      </c>
      <c r="E39">
        <v>0.65</v>
      </c>
      <c r="F39">
        <v>0.92</v>
      </c>
      <c r="G39">
        <v>0.66</v>
      </c>
      <c r="H39">
        <v>0.62</v>
      </c>
      <c r="I39">
        <v>0.21</v>
      </c>
      <c r="J39">
        <v>0.5</v>
      </c>
      <c r="K39">
        <v>1.55</v>
      </c>
      <c r="L39">
        <v>1.65</v>
      </c>
      <c r="M39">
        <v>0.82</v>
      </c>
      <c r="N39">
        <v>12.82</v>
      </c>
      <c r="O39">
        <f t="shared" si="3"/>
        <v>10.05</v>
      </c>
      <c r="P39">
        <f t="shared" si="4"/>
        <v>12.52</v>
      </c>
      <c r="Q39" s="20">
        <f t="shared" si="2"/>
        <v>0.8385800401875418</v>
      </c>
    </row>
    <row r="40" spans="1:17" ht="12.75">
      <c r="A40">
        <v>1992</v>
      </c>
      <c r="B40">
        <v>3.08</v>
      </c>
      <c r="C40">
        <v>1.28</v>
      </c>
      <c r="D40">
        <v>0.58</v>
      </c>
      <c r="E40">
        <v>0.04</v>
      </c>
      <c r="F40">
        <v>0.3</v>
      </c>
      <c r="G40">
        <v>0.52</v>
      </c>
      <c r="H40">
        <v>1.75</v>
      </c>
      <c r="I40">
        <v>1.13</v>
      </c>
      <c r="J40">
        <v>0.25</v>
      </c>
      <c r="K40">
        <v>0.14</v>
      </c>
      <c r="L40">
        <v>0.13</v>
      </c>
      <c r="M40">
        <v>2.79</v>
      </c>
      <c r="N40">
        <v>11.99</v>
      </c>
      <c r="O40">
        <f t="shared" si="3"/>
        <v>12.95</v>
      </c>
      <c r="P40">
        <f t="shared" si="4"/>
        <v>14.27</v>
      </c>
      <c r="Q40" s="20">
        <f t="shared" si="2"/>
        <v>0.955793703951775</v>
      </c>
    </row>
    <row r="41" spans="1:17" ht="12.75">
      <c r="A41">
        <v>1993</v>
      </c>
      <c r="B41">
        <v>2.63</v>
      </c>
      <c r="C41">
        <v>3.29</v>
      </c>
      <c r="D41">
        <v>1.3</v>
      </c>
      <c r="E41">
        <v>0.05</v>
      </c>
      <c r="F41">
        <v>0.04</v>
      </c>
      <c r="G41">
        <v>0.31</v>
      </c>
      <c r="H41">
        <v>0</v>
      </c>
      <c r="I41">
        <v>0.26</v>
      </c>
      <c r="J41">
        <v>0.11</v>
      </c>
      <c r="K41">
        <v>0.38</v>
      </c>
      <c r="L41">
        <v>1.44</v>
      </c>
      <c r="M41">
        <v>0.63</v>
      </c>
      <c r="N41">
        <v>10.44</v>
      </c>
      <c r="O41">
        <f t="shared" si="3"/>
        <v>11.05</v>
      </c>
      <c r="P41">
        <f t="shared" si="4"/>
        <v>5.56</v>
      </c>
      <c r="Q41" s="20">
        <f t="shared" si="2"/>
        <v>0.3724045545880777</v>
      </c>
    </row>
    <row r="42" spans="1:17" ht="12.75">
      <c r="A42">
        <v>1994</v>
      </c>
      <c r="B42">
        <v>0.28</v>
      </c>
      <c r="C42">
        <v>0.97</v>
      </c>
      <c r="D42">
        <v>1.09</v>
      </c>
      <c r="E42">
        <v>0.83</v>
      </c>
      <c r="F42">
        <v>3.21</v>
      </c>
      <c r="G42">
        <v>0</v>
      </c>
      <c r="H42">
        <v>0.47</v>
      </c>
      <c r="I42">
        <v>0</v>
      </c>
      <c r="J42">
        <v>0.42</v>
      </c>
      <c r="K42">
        <v>0.81</v>
      </c>
      <c r="L42">
        <v>2.17</v>
      </c>
      <c r="M42">
        <v>0.64</v>
      </c>
      <c r="N42">
        <v>10.89</v>
      </c>
      <c r="O42">
        <f t="shared" si="3"/>
        <v>9.719999999999999</v>
      </c>
      <c r="P42">
        <f t="shared" si="4"/>
        <v>15.32</v>
      </c>
      <c r="Q42" s="20">
        <f t="shared" si="2"/>
        <v>1.0261219022103147</v>
      </c>
    </row>
    <row r="43" spans="1:17" ht="12.75">
      <c r="A43">
        <v>1995</v>
      </c>
      <c r="B43">
        <v>2.49</v>
      </c>
      <c r="C43">
        <v>0.58</v>
      </c>
      <c r="D43">
        <v>3.7</v>
      </c>
      <c r="E43">
        <v>1.33</v>
      </c>
      <c r="F43">
        <v>3.38</v>
      </c>
      <c r="G43">
        <v>1.63</v>
      </c>
      <c r="H43">
        <v>0.92</v>
      </c>
      <c r="I43">
        <v>0.09</v>
      </c>
      <c r="J43">
        <v>0.01</v>
      </c>
      <c r="K43">
        <v>0</v>
      </c>
      <c r="L43">
        <v>0.03</v>
      </c>
      <c r="M43">
        <v>1.88</v>
      </c>
      <c r="N43">
        <v>16.04</v>
      </c>
      <c r="O43">
        <f t="shared" si="3"/>
        <v>17.750000000000004</v>
      </c>
      <c r="P43">
        <f t="shared" si="4"/>
        <v>17.3</v>
      </c>
      <c r="Q43" s="20">
        <f t="shared" si="2"/>
        <v>1.15874079035499</v>
      </c>
    </row>
    <row r="44" spans="1:17" ht="12.75">
      <c r="A44">
        <v>1996</v>
      </c>
      <c r="B44">
        <v>2.39</v>
      </c>
      <c r="C44">
        <v>3.17</v>
      </c>
      <c r="D44">
        <v>2.47</v>
      </c>
      <c r="E44">
        <v>0.82</v>
      </c>
      <c r="F44">
        <v>1.02</v>
      </c>
      <c r="G44">
        <v>0.5</v>
      </c>
      <c r="H44">
        <v>0.99</v>
      </c>
      <c r="I44">
        <v>0.22</v>
      </c>
      <c r="J44">
        <v>0</v>
      </c>
      <c r="K44">
        <v>1.9</v>
      </c>
      <c r="L44">
        <v>3.35</v>
      </c>
      <c r="M44">
        <v>3.33</v>
      </c>
      <c r="N44">
        <v>20.16</v>
      </c>
      <c r="O44">
        <f t="shared" si="3"/>
        <v>13.49</v>
      </c>
      <c r="P44">
        <f t="shared" si="4"/>
        <v>17.43</v>
      </c>
      <c r="Q44" s="20">
        <f t="shared" si="2"/>
        <v>1.1674480910917615</v>
      </c>
    </row>
    <row r="45" spans="1:17" ht="12.75">
      <c r="A45">
        <v>1997</v>
      </c>
      <c r="B45">
        <v>4.52</v>
      </c>
      <c r="C45">
        <v>0.78</v>
      </c>
      <c r="D45">
        <v>0</v>
      </c>
      <c r="E45">
        <v>0.75</v>
      </c>
      <c r="F45">
        <v>0.12</v>
      </c>
      <c r="G45">
        <v>2.78</v>
      </c>
      <c r="H45">
        <v>0.39</v>
      </c>
      <c r="I45">
        <v>0.01</v>
      </c>
      <c r="J45">
        <v>0.51</v>
      </c>
      <c r="K45">
        <v>0.02</v>
      </c>
      <c r="L45">
        <v>0.86</v>
      </c>
      <c r="M45">
        <v>0.82</v>
      </c>
      <c r="N45">
        <v>11.56</v>
      </c>
      <c r="O45">
        <f t="shared" si="3"/>
        <v>18.44</v>
      </c>
      <c r="P45">
        <f t="shared" si="4"/>
        <v>15.44</v>
      </c>
      <c r="Q45" s="20">
        <f t="shared" si="2"/>
        <v>1.0341594105827194</v>
      </c>
    </row>
    <row r="46" spans="1:17" ht="12.75">
      <c r="A46">
        <v>1998</v>
      </c>
      <c r="B46">
        <v>1.33</v>
      </c>
      <c r="C46">
        <v>5.92</v>
      </c>
      <c r="D46">
        <v>1.93</v>
      </c>
      <c r="E46">
        <v>0.54</v>
      </c>
      <c r="F46">
        <v>1.08</v>
      </c>
      <c r="G46">
        <v>2.08</v>
      </c>
      <c r="H46">
        <v>0.6</v>
      </c>
      <c r="I46">
        <v>0.05</v>
      </c>
      <c r="J46">
        <v>1.67</v>
      </c>
      <c r="K46">
        <v>0.72</v>
      </c>
      <c r="L46">
        <v>0.56</v>
      </c>
      <c r="N46">
        <v>16.48</v>
      </c>
      <c r="O46">
        <f>SUM(K45:M45,B46:J46)</f>
        <v>16.9</v>
      </c>
      <c r="P46">
        <f t="shared" si="4"/>
        <v>11.869999999999997</v>
      </c>
      <c r="Q46" s="20">
        <f t="shared" si="2"/>
        <v>0.7950435365036838</v>
      </c>
    </row>
    <row r="47" spans="1:17" ht="12.75">
      <c r="A47">
        <v>1999</v>
      </c>
      <c r="B47">
        <v>2.21</v>
      </c>
      <c r="C47">
        <v>1.83</v>
      </c>
      <c r="D47">
        <v>0.53</v>
      </c>
      <c r="E47">
        <v>3.69</v>
      </c>
      <c r="F47">
        <v>0.14</v>
      </c>
      <c r="G47">
        <v>0.19</v>
      </c>
      <c r="H47">
        <v>0</v>
      </c>
      <c r="I47">
        <v>0.43</v>
      </c>
      <c r="J47">
        <v>0.53</v>
      </c>
      <c r="K47">
        <v>0.09</v>
      </c>
      <c r="L47">
        <v>0.17</v>
      </c>
      <c r="M47">
        <v>0.01</v>
      </c>
      <c r="N47">
        <v>9.82</v>
      </c>
      <c r="O47">
        <f>SUM(K46:M46,B47:J47)</f>
        <v>10.83</v>
      </c>
      <c r="P47">
        <f>SUM(E47:M47,B48:D48)</f>
        <v>8.57</v>
      </c>
      <c r="Q47" s="20">
        <f t="shared" si="2"/>
        <v>0.5740120562625587</v>
      </c>
    </row>
    <row r="48" spans="1:17" ht="12.75">
      <c r="A48">
        <v>2000</v>
      </c>
      <c r="B48">
        <v>1.47</v>
      </c>
      <c r="C48">
        <v>1.35</v>
      </c>
      <c r="D48">
        <v>0.5</v>
      </c>
      <c r="E48">
        <v>0.62</v>
      </c>
      <c r="F48">
        <v>0.13</v>
      </c>
      <c r="G48">
        <v>0.96</v>
      </c>
      <c r="H48">
        <v>0</v>
      </c>
      <c r="I48">
        <v>1.19</v>
      </c>
      <c r="J48">
        <v>0.05</v>
      </c>
      <c r="K48">
        <v>0.46</v>
      </c>
      <c r="L48">
        <v>0.06</v>
      </c>
      <c r="M48">
        <v>0.05</v>
      </c>
      <c r="N48">
        <v>6.84</v>
      </c>
      <c r="O48">
        <f t="shared" si="3"/>
        <v>6.54</v>
      </c>
      <c r="P48">
        <f t="shared" si="4"/>
        <v>9.52</v>
      </c>
      <c r="Q48" s="20">
        <f t="shared" si="2"/>
        <v>0.6376423308774279</v>
      </c>
    </row>
    <row r="49" spans="1:17" ht="12.75">
      <c r="A49">
        <v>2001</v>
      </c>
      <c r="B49">
        <v>3.02</v>
      </c>
      <c r="C49">
        <v>1.09</v>
      </c>
      <c r="D49">
        <v>1.89</v>
      </c>
      <c r="E49">
        <v>1.87</v>
      </c>
      <c r="F49">
        <v>0.14</v>
      </c>
      <c r="G49">
        <v>0</v>
      </c>
      <c r="H49">
        <v>0.9</v>
      </c>
      <c r="I49">
        <v>0.14</v>
      </c>
      <c r="J49">
        <v>0</v>
      </c>
      <c r="K49">
        <v>0.07</v>
      </c>
      <c r="L49">
        <v>1.21</v>
      </c>
      <c r="M49">
        <v>3.01</v>
      </c>
      <c r="N49">
        <v>13.34</v>
      </c>
      <c r="O49">
        <f t="shared" si="3"/>
        <v>9.620000000000001</v>
      </c>
      <c r="P49">
        <f t="shared" si="4"/>
        <v>8.57</v>
      </c>
      <c r="Q49" s="20">
        <f t="shared" si="2"/>
        <v>0.5740120562625587</v>
      </c>
    </row>
    <row r="50" spans="1:17" ht="12.75">
      <c r="A50">
        <v>2002</v>
      </c>
      <c r="B50">
        <v>0.25</v>
      </c>
      <c r="C50">
        <v>0.07</v>
      </c>
      <c r="D50">
        <v>0.91</v>
      </c>
      <c r="E50">
        <v>1.42</v>
      </c>
      <c r="F50">
        <v>0.22</v>
      </c>
      <c r="G50">
        <v>0</v>
      </c>
      <c r="H50">
        <v>0.31</v>
      </c>
      <c r="I50">
        <v>0.15</v>
      </c>
      <c r="J50">
        <v>0.23</v>
      </c>
      <c r="K50">
        <v>0.21</v>
      </c>
      <c r="L50">
        <v>2.24</v>
      </c>
      <c r="M50">
        <v>2.47</v>
      </c>
      <c r="N50">
        <v>8.48</v>
      </c>
      <c r="O50">
        <f t="shared" si="3"/>
        <v>7.8500000000000005</v>
      </c>
      <c r="P50">
        <f t="shared" si="4"/>
        <v>10.030000000000001</v>
      </c>
      <c r="Q50" s="20">
        <f t="shared" si="2"/>
        <v>0.6718017414601475</v>
      </c>
    </row>
    <row r="51" spans="1:17" ht="12.75">
      <c r="A51">
        <v>2003</v>
      </c>
      <c r="B51">
        <v>0.15</v>
      </c>
      <c r="C51">
        <v>1.42</v>
      </c>
      <c r="D51">
        <v>1.21</v>
      </c>
      <c r="E51">
        <v>0.54</v>
      </c>
      <c r="F51">
        <v>0.19</v>
      </c>
      <c r="G51">
        <v>0.04</v>
      </c>
      <c r="H51">
        <v>1.49</v>
      </c>
      <c r="I51">
        <v>0.62</v>
      </c>
      <c r="J51">
        <v>0.42</v>
      </c>
      <c r="K51">
        <v>0.05</v>
      </c>
      <c r="L51">
        <v>0.69</v>
      </c>
      <c r="M51">
        <v>2.51</v>
      </c>
      <c r="N51">
        <v>9.33</v>
      </c>
      <c r="O51">
        <f t="shared" si="3"/>
        <v>10.999999999999998</v>
      </c>
      <c r="P51">
        <f t="shared" si="4"/>
        <v>8.719999999999999</v>
      </c>
      <c r="Q51" s="20">
        <f t="shared" si="2"/>
        <v>0.5840589417280643</v>
      </c>
    </row>
    <row r="52" spans="1:17" ht="12.75">
      <c r="A52">
        <v>2004</v>
      </c>
      <c r="B52">
        <v>0.43</v>
      </c>
      <c r="C52">
        <v>1.41</v>
      </c>
      <c r="D52">
        <v>0.33</v>
      </c>
      <c r="E52">
        <v>0.37</v>
      </c>
      <c r="F52">
        <v>0.5</v>
      </c>
      <c r="G52">
        <v>0.2</v>
      </c>
      <c r="H52">
        <v>0.19</v>
      </c>
      <c r="I52">
        <v>0.5</v>
      </c>
      <c r="J52">
        <v>0.07</v>
      </c>
      <c r="K52">
        <v>0.96</v>
      </c>
      <c r="L52">
        <v>1.39</v>
      </c>
      <c r="M52">
        <v>1.35</v>
      </c>
      <c r="N52">
        <v>7.7</v>
      </c>
      <c r="O52">
        <f>SUM(K51:M51,B52:J52)</f>
        <v>7.250000000000001</v>
      </c>
      <c r="Q52" s="20"/>
    </row>
    <row r="53" spans="1:17" ht="12.75">
      <c r="A53">
        <v>2005</v>
      </c>
      <c r="B53">
        <v>3.05</v>
      </c>
      <c r="D53">
        <v>1.13</v>
      </c>
      <c r="E53">
        <v>0.73</v>
      </c>
      <c r="F53">
        <v>0.84</v>
      </c>
      <c r="H53">
        <v>0.22</v>
      </c>
      <c r="I53">
        <v>0.4</v>
      </c>
      <c r="J53">
        <v>0.1</v>
      </c>
      <c r="K53">
        <v>0.3</v>
      </c>
      <c r="L53">
        <v>0.21</v>
      </c>
      <c r="M53">
        <v>4.54</v>
      </c>
      <c r="O53">
        <f>SUM(K52:M52,B53:J53)</f>
        <v>10.17</v>
      </c>
      <c r="P53">
        <f>SUM(E53:M53,B54:D54)</f>
        <v>10.240000000000002</v>
      </c>
      <c r="Q53" s="20">
        <f>P53/14.93</f>
        <v>0.6858673811118555</v>
      </c>
    </row>
    <row r="54" spans="1:18" ht="12.75">
      <c r="A54">
        <v>2006</v>
      </c>
      <c r="B54">
        <v>1.47</v>
      </c>
      <c r="C54">
        <v>0.79</v>
      </c>
      <c r="D54">
        <v>0.64</v>
      </c>
      <c r="E54">
        <v>0.77</v>
      </c>
      <c r="F54">
        <v>0.94</v>
      </c>
      <c r="O54">
        <f>SUM(K53:M53,B54:J54)</f>
        <v>9.659999999999998</v>
      </c>
      <c r="R54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pane ySplit="2040" topLeftCell="A56" activePane="bottomLeft" state="split"/>
      <selection pane="topLeft" activeCell="O6" sqref="O6"/>
      <selection pane="bottomLeft" activeCell="I90" sqref="I90"/>
    </sheetView>
  </sheetViews>
  <sheetFormatPr defaultColWidth="9.140625" defaultRowHeight="12.75"/>
  <sheetData>
    <row r="1" ht="12.75">
      <c r="A1" t="s">
        <v>122</v>
      </c>
    </row>
    <row r="2" ht="12.75">
      <c r="A2" t="s">
        <v>199</v>
      </c>
    </row>
    <row r="4" spans="1:16" ht="12.75">
      <c r="A4" t="s">
        <v>35</v>
      </c>
      <c r="B4">
        <f>MEDIAN(B9:B87)</f>
        <v>1.335</v>
      </c>
      <c r="C4">
        <f>MEDIAN(C9:C87)</f>
        <v>1.06</v>
      </c>
      <c r="D4">
        <f>MEDIAN(D9:D87)</f>
        <v>0.875</v>
      </c>
      <c r="E4">
        <f>MEDIAN(E9:E87)</f>
        <v>0.45</v>
      </c>
      <c r="F4">
        <f aca="true" t="shared" si="0" ref="F4:P4">MEDIAN(F9:F87)</f>
        <v>0.325</v>
      </c>
      <c r="G4">
        <f t="shared" si="0"/>
        <v>0.19</v>
      </c>
      <c r="H4">
        <f t="shared" si="0"/>
        <v>0.16</v>
      </c>
      <c r="I4">
        <f t="shared" si="0"/>
        <v>0.23</v>
      </c>
      <c r="J4">
        <f t="shared" si="0"/>
        <v>0.23</v>
      </c>
      <c r="K4">
        <f t="shared" si="0"/>
        <v>0.33499999999999996</v>
      </c>
      <c r="L4">
        <f t="shared" si="0"/>
        <v>0.83</v>
      </c>
      <c r="M4">
        <f t="shared" si="0"/>
        <v>1.03</v>
      </c>
      <c r="N4">
        <f t="shared" si="0"/>
        <v>10.259999999999998</v>
      </c>
      <c r="O4">
        <f>MEDIAN(O9:O89)</f>
        <v>9.23</v>
      </c>
      <c r="P4">
        <f t="shared" si="0"/>
        <v>10.01</v>
      </c>
    </row>
    <row r="5" spans="1:16" ht="12.75">
      <c r="A5" t="s">
        <v>200</v>
      </c>
      <c r="B5">
        <f>AVERAGE(B9:B87)</f>
        <v>1.8464102564102565</v>
      </c>
      <c r="C5">
        <f aca="true" t="shared" si="1" ref="C5:P5">AVERAGE(C9:C87)</f>
        <v>1.7173417721518978</v>
      </c>
      <c r="D5">
        <f t="shared" si="1"/>
        <v>1.2524358974358973</v>
      </c>
      <c r="E5">
        <f t="shared" si="1"/>
        <v>0.6236363636363635</v>
      </c>
      <c r="F5">
        <f>AVERAGE(F9:F87)</f>
        <v>0.49662162162162143</v>
      </c>
      <c r="G5">
        <f t="shared" si="1"/>
        <v>0.39999999999999997</v>
      </c>
      <c r="H5">
        <f t="shared" si="1"/>
        <v>0.34813333333333335</v>
      </c>
      <c r="I5">
        <f t="shared" si="1"/>
        <v>0.33960526315789474</v>
      </c>
      <c r="J5">
        <f t="shared" si="1"/>
        <v>0.38525641025641033</v>
      </c>
      <c r="K5">
        <f t="shared" si="1"/>
        <v>0.6531578947368423</v>
      </c>
      <c r="L5">
        <f t="shared" si="1"/>
        <v>1.2557333333333331</v>
      </c>
      <c r="M5">
        <f t="shared" si="1"/>
        <v>1.5796202531645571</v>
      </c>
      <c r="N5">
        <f t="shared" si="1"/>
        <v>10.657341772151895</v>
      </c>
      <c r="O5">
        <f>AVERAGE(O9:O89)</f>
        <v>10.61172839506173</v>
      </c>
      <c r="P5">
        <f t="shared" si="1"/>
        <v>10.589493670886078</v>
      </c>
    </row>
    <row r="7" spans="2:21" ht="12.75"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124</v>
      </c>
      <c r="I7" t="s">
        <v>125</v>
      </c>
      <c r="J7" t="s">
        <v>40</v>
      </c>
      <c r="K7" t="s">
        <v>41</v>
      </c>
      <c r="L7" t="s">
        <v>42</v>
      </c>
      <c r="M7" t="s">
        <v>43</v>
      </c>
      <c r="N7" t="s">
        <v>17</v>
      </c>
      <c r="O7" t="s">
        <v>119</v>
      </c>
      <c r="P7" t="s">
        <v>120</v>
      </c>
      <c r="Q7" t="s">
        <v>138</v>
      </c>
      <c r="R7" t="s">
        <v>81</v>
      </c>
      <c r="U7" t="s">
        <v>137</v>
      </c>
    </row>
    <row r="8" spans="1:21" ht="12.75">
      <c r="A8">
        <v>1931</v>
      </c>
      <c r="F8">
        <v>0.3</v>
      </c>
      <c r="G8">
        <v>0.86</v>
      </c>
      <c r="H8">
        <v>0.22</v>
      </c>
      <c r="I8">
        <v>0.91</v>
      </c>
      <c r="J8">
        <v>0.48</v>
      </c>
      <c r="K8">
        <v>0.13</v>
      </c>
      <c r="L8">
        <v>3.1</v>
      </c>
      <c r="M8">
        <v>3.2</v>
      </c>
      <c r="S8" t="s">
        <v>18</v>
      </c>
      <c r="T8" t="s">
        <v>135</v>
      </c>
      <c r="U8" t="s">
        <v>136</v>
      </c>
    </row>
    <row r="9" spans="1:20" ht="12.75">
      <c r="A9">
        <v>1932</v>
      </c>
      <c r="B9">
        <v>3.3</v>
      </c>
      <c r="C9">
        <v>4.72</v>
      </c>
      <c r="D9">
        <v>0.3</v>
      </c>
      <c r="E9">
        <v>0.4</v>
      </c>
      <c r="F9">
        <v>0.31</v>
      </c>
      <c r="G9">
        <v>0.38</v>
      </c>
      <c r="H9">
        <v>0</v>
      </c>
      <c r="I9">
        <v>0</v>
      </c>
      <c r="J9">
        <v>0.07</v>
      </c>
      <c r="K9">
        <v>0</v>
      </c>
      <c r="L9">
        <v>0.1</v>
      </c>
      <c r="M9">
        <v>0.65</v>
      </c>
      <c r="N9">
        <f>SUM(B9:M9)</f>
        <v>10.230000000000002</v>
      </c>
      <c r="O9">
        <f>SUM(K8:M8,B9:J9)</f>
        <v>15.910000000000002</v>
      </c>
      <c r="P9">
        <f>SUM(E9:M9,B10:D10)</f>
        <v>7.11</v>
      </c>
      <c r="Q9" s="1">
        <f>P9/11.53</f>
        <v>0.6166522116218561</v>
      </c>
      <c r="R9" s="1">
        <f>O9/11.53</f>
        <v>1.379878577623591</v>
      </c>
      <c r="S9" s="28">
        <f>Q9-Gem!U16</f>
        <v>-0.14246937986168506</v>
      </c>
      <c r="T9" s="28">
        <f>Q9-Ellery!U16</f>
        <v>-0.1272596090937178</v>
      </c>
    </row>
    <row r="10" spans="1:21" ht="12.75">
      <c r="A10">
        <v>1933</v>
      </c>
      <c r="B10">
        <v>3.45</v>
      </c>
      <c r="C10">
        <v>0.45</v>
      </c>
      <c r="D10">
        <v>1.3</v>
      </c>
      <c r="E10">
        <v>0.45</v>
      </c>
      <c r="F10">
        <v>0.65</v>
      </c>
      <c r="G10">
        <v>0.3</v>
      </c>
      <c r="H10">
        <v>0.09</v>
      </c>
      <c r="I10">
        <v>0.1</v>
      </c>
      <c r="J10">
        <v>0</v>
      </c>
      <c r="K10">
        <v>0.51</v>
      </c>
      <c r="L10">
        <v>0</v>
      </c>
      <c r="M10">
        <v>2.84</v>
      </c>
      <c r="N10">
        <f aca="true" t="shared" si="2" ref="N10:N55">SUM(B10:M10)</f>
        <v>10.14</v>
      </c>
      <c r="O10">
        <f aca="true" t="shared" si="3" ref="O10:O55">SUM(K9:M9,B10:J10)</f>
        <v>7.54</v>
      </c>
      <c r="P10">
        <f aca="true" t="shared" si="4" ref="P10:P55">SUM(E10:M10,B11:D11)</f>
        <v>6.61</v>
      </c>
      <c r="Q10" s="1">
        <f aca="true" t="shared" si="5" ref="Q10:Q73">P10/11.53</f>
        <v>0.5732870771899393</v>
      </c>
      <c r="R10" s="1">
        <f aca="true" t="shared" si="6" ref="R10:R73">O10/11.53</f>
        <v>0.6539462272333044</v>
      </c>
      <c r="S10" s="28">
        <f>Q10-Gem!U17</f>
        <v>-0.18266017072108998</v>
      </c>
      <c r="T10" s="28">
        <f>Q10-Ellery!U17</f>
        <v>-0.24370811784619262</v>
      </c>
      <c r="U10" s="28">
        <f>AVERAGE(S9:S11)</f>
        <v>-0.025397258837958254</v>
      </c>
    </row>
    <row r="11" spans="1:21" ht="12.75">
      <c r="A11">
        <v>1934</v>
      </c>
      <c r="B11">
        <v>0.3</v>
      </c>
      <c r="C11">
        <v>1.2</v>
      </c>
      <c r="D11">
        <v>0.17</v>
      </c>
      <c r="E11">
        <v>0</v>
      </c>
      <c r="F11">
        <v>0</v>
      </c>
      <c r="G11">
        <v>1.97</v>
      </c>
      <c r="H11">
        <v>0.06</v>
      </c>
      <c r="I11">
        <v>0.6</v>
      </c>
      <c r="J11">
        <v>0.13</v>
      </c>
      <c r="K11">
        <v>1.01</v>
      </c>
      <c r="L11">
        <v>0.52</v>
      </c>
      <c r="M11">
        <v>0.8</v>
      </c>
      <c r="N11">
        <f t="shared" si="2"/>
        <v>6.759999999999999</v>
      </c>
      <c r="O11">
        <f t="shared" si="3"/>
        <v>7.7799999999999985</v>
      </c>
      <c r="P11">
        <f t="shared" si="4"/>
        <v>15.329999999999998</v>
      </c>
      <c r="Q11" s="1">
        <f t="shared" si="5"/>
        <v>1.3295750216825672</v>
      </c>
      <c r="R11" s="1">
        <f t="shared" si="6"/>
        <v>0.6747614917606244</v>
      </c>
      <c r="S11" s="28">
        <f>Q11-Gem!U18</f>
        <v>0.24893777406890027</v>
      </c>
      <c r="T11" s="28">
        <f>Q11-Ellery!U18</f>
        <v>0.29871479442417104</v>
      </c>
      <c r="U11" s="28">
        <f aca="true" t="shared" si="7" ref="U11:U74">AVERAGE(S10:S12)</f>
        <v>-0.0935821230129344</v>
      </c>
    </row>
    <row r="12" spans="1:21" ht="12.75">
      <c r="A12">
        <v>1935</v>
      </c>
      <c r="B12">
        <v>3.9</v>
      </c>
      <c r="C12">
        <v>3.56</v>
      </c>
      <c r="D12">
        <v>2.78</v>
      </c>
      <c r="E12">
        <v>1.33</v>
      </c>
      <c r="F12">
        <v>0</v>
      </c>
      <c r="G12">
        <v>0</v>
      </c>
      <c r="H12">
        <v>0.63</v>
      </c>
      <c r="I12">
        <v>0.65</v>
      </c>
      <c r="J12">
        <v>0</v>
      </c>
      <c r="K12">
        <v>0.32</v>
      </c>
      <c r="L12">
        <v>0.3</v>
      </c>
      <c r="M12">
        <v>1.47</v>
      </c>
      <c r="N12">
        <f t="shared" si="2"/>
        <v>14.940000000000003</v>
      </c>
      <c r="O12">
        <f t="shared" si="3"/>
        <v>15.180000000000001</v>
      </c>
      <c r="P12">
        <f t="shared" si="4"/>
        <v>10.55</v>
      </c>
      <c r="Q12" s="1">
        <f t="shared" si="5"/>
        <v>0.9150043365134433</v>
      </c>
      <c r="R12" s="1">
        <f t="shared" si="6"/>
        <v>1.3165654813529923</v>
      </c>
      <c r="S12" s="28">
        <f>Q12-Gem!U19</f>
        <v>-0.34702397238661353</v>
      </c>
      <c r="T12" s="28">
        <f>Q12-Ellery!U19</f>
        <v>-0.7474501046099851</v>
      </c>
      <c r="U12" s="28">
        <f t="shared" si="7"/>
        <v>-0.06759868887512462</v>
      </c>
    </row>
    <row r="13" spans="1:21" ht="12.75">
      <c r="A13">
        <v>1936</v>
      </c>
      <c r="B13">
        <v>1.03</v>
      </c>
      <c r="C13">
        <v>4.57</v>
      </c>
      <c r="D13">
        <v>0.25</v>
      </c>
      <c r="E13">
        <v>0.2</v>
      </c>
      <c r="F13">
        <v>0.14</v>
      </c>
      <c r="G13">
        <v>0</v>
      </c>
      <c r="H13">
        <v>0.48</v>
      </c>
      <c r="I13">
        <v>0.36</v>
      </c>
      <c r="J13">
        <v>0.11</v>
      </c>
      <c r="K13">
        <v>1.33</v>
      </c>
      <c r="L13">
        <v>0</v>
      </c>
      <c r="M13">
        <v>4.3</v>
      </c>
      <c r="N13">
        <f t="shared" si="2"/>
        <v>12.77</v>
      </c>
      <c r="O13">
        <f t="shared" si="3"/>
        <v>9.23</v>
      </c>
      <c r="P13">
        <f t="shared" si="4"/>
        <v>14.17</v>
      </c>
      <c r="Q13" s="1">
        <f t="shared" si="5"/>
        <v>1.2289679098005204</v>
      </c>
      <c r="R13" s="1">
        <f t="shared" si="6"/>
        <v>0.8005203816131831</v>
      </c>
      <c r="S13" s="28">
        <f>Q13-Gem!U20</f>
        <v>-0.1047098683076606</v>
      </c>
      <c r="T13" s="28">
        <f>Q13-Ellery!U20</f>
        <v>-0.0019099734930867474</v>
      </c>
      <c r="U13" s="28">
        <f t="shared" si="7"/>
        <v>-0.005143309890706031</v>
      </c>
    </row>
    <row r="14" spans="1:21" ht="12.75">
      <c r="A14">
        <v>1937</v>
      </c>
      <c r="B14">
        <v>2.4</v>
      </c>
      <c r="C14">
        <v>3.6</v>
      </c>
      <c r="D14">
        <v>1.25</v>
      </c>
      <c r="E14">
        <v>0.25</v>
      </c>
      <c r="F14">
        <v>0</v>
      </c>
      <c r="G14">
        <v>0.12</v>
      </c>
      <c r="H14">
        <v>0.08</v>
      </c>
      <c r="I14">
        <v>0.02</v>
      </c>
      <c r="J14">
        <v>0</v>
      </c>
      <c r="K14">
        <v>0.05</v>
      </c>
      <c r="L14">
        <v>0.4</v>
      </c>
      <c r="M14">
        <v>5.2</v>
      </c>
      <c r="N14">
        <f t="shared" si="2"/>
        <v>13.370000000000001</v>
      </c>
      <c r="O14">
        <f t="shared" si="3"/>
        <v>13.349999999999998</v>
      </c>
      <c r="P14">
        <f t="shared" si="4"/>
        <v>19.77</v>
      </c>
      <c r="Q14" s="1">
        <f t="shared" si="5"/>
        <v>1.7146574154379879</v>
      </c>
      <c r="R14" s="1">
        <f t="shared" si="6"/>
        <v>1.157849089332177</v>
      </c>
      <c r="S14" s="28">
        <f>Q14-Gem!U21</f>
        <v>0.43630391102215604</v>
      </c>
      <c r="T14" s="28">
        <f>Q14-Ellery!U21</f>
        <v>0.27837678536975985</v>
      </c>
      <c r="U14" s="28">
        <f t="shared" si="7"/>
        <v>0.0584495640752386</v>
      </c>
    </row>
    <row r="15" spans="1:21" ht="12.75">
      <c r="A15">
        <v>1938</v>
      </c>
      <c r="B15">
        <v>0.05</v>
      </c>
      <c r="C15">
        <v>7.89</v>
      </c>
      <c r="D15">
        <v>5.71</v>
      </c>
      <c r="E15">
        <v>0.11</v>
      </c>
      <c r="F15">
        <v>1.34</v>
      </c>
      <c r="G15">
        <v>1.16</v>
      </c>
      <c r="H15">
        <v>0.31</v>
      </c>
      <c r="I15">
        <v>0.08</v>
      </c>
      <c r="J15">
        <v>0.4</v>
      </c>
      <c r="K15">
        <v>1.16</v>
      </c>
      <c r="L15">
        <v>0.21</v>
      </c>
      <c r="M15">
        <v>0.44</v>
      </c>
      <c r="N15">
        <f t="shared" si="2"/>
        <v>18.859999999999996</v>
      </c>
      <c r="O15">
        <f t="shared" si="3"/>
        <v>22.699999999999996</v>
      </c>
      <c r="P15">
        <f t="shared" si="4"/>
        <v>8.64</v>
      </c>
      <c r="Q15" s="1">
        <f t="shared" si="5"/>
        <v>0.7493495229835213</v>
      </c>
      <c r="R15" s="1">
        <f t="shared" si="6"/>
        <v>1.9687771032090198</v>
      </c>
      <c r="S15" s="28">
        <f>Q15-Gem!U22</f>
        <v>-0.15624535048877963</v>
      </c>
      <c r="T15" s="28">
        <f>Q15-Ellery!U22</f>
        <v>-0.07418471080760791</v>
      </c>
      <c r="U15" s="28">
        <f t="shared" si="7"/>
        <v>-0.09565708969764315</v>
      </c>
    </row>
    <row r="16" spans="1:21" ht="12.75">
      <c r="A16">
        <v>1939</v>
      </c>
      <c r="B16">
        <v>1.62</v>
      </c>
      <c r="C16">
        <v>0.75</v>
      </c>
      <c r="D16">
        <v>1.06</v>
      </c>
      <c r="E16">
        <v>0.45</v>
      </c>
      <c r="F16">
        <v>0.1</v>
      </c>
      <c r="G16">
        <v>0.78</v>
      </c>
      <c r="H16">
        <v>0.45</v>
      </c>
      <c r="I16">
        <v>0.53</v>
      </c>
      <c r="J16">
        <v>0.69</v>
      </c>
      <c r="K16">
        <v>0.23</v>
      </c>
      <c r="L16">
        <v>0</v>
      </c>
      <c r="M16">
        <v>0.3</v>
      </c>
      <c r="N16">
        <f t="shared" si="2"/>
        <v>6.960000000000002</v>
      </c>
      <c r="O16">
        <f t="shared" si="3"/>
        <v>8.24</v>
      </c>
      <c r="P16">
        <f t="shared" si="4"/>
        <v>10.110000000000001</v>
      </c>
      <c r="Q16" s="1">
        <f t="shared" si="5"/>
        <v>0.8768430182133566</v>
      </c>
      <c r="R16" s="1">
        <f t="shared" si="6"/>
        <v>0.7146574154379879</v>
      </c>
      <c r="S16" s="28">
        <f>Q16-Gem!U23</f>
        <v>-0.5670298296263059</v>
      </c>
      <c r="T16" s="28">
        <f>Q16-Ellery!U23</f>
        <v>-0.4198099019687529</v>
      </c>
      <c r="U16" s="28">
        <f t="shared" si="7"/>
        <v>-0.3818285601166915</v>
      </c>
    </row>
    <row r="17" spans="1:21" ht="12.75">
      <c r="A17">
        <v>1940</v>
      </c>
      <c r="B17">
        <v>3.95</v>
      </c>
      <c r="C17">
        <v>1.83</v>
      </c>
      <c r="D17">
        <v>0.8</v>
      </c>
      <c r="E17">
        <v>0.51</v>
      </c>
      <c r="F17">
        <v>0</v>
      </c>
      <c r="G17">
        <v>0</v>
      </c>
      <c r="H17">
        <v>0</v>
      </c>
      <c r="I17">
        <v>0</v>
      </c>
      <c r="J17">
        <v>0.2</v>
      </c>
      <c r="K17">
        <v>0.67</v>
      </c>
      <c r="L17">
        <v>0.15</v>
      </c>
      <c r="M17">
        <v>4.15</v>
      </c>
      <c r="N17">
        <f t="shared" si="2"/>
        <v>12.26</v>
      </c>
      <c r="O17">
        <f t="shared" si="3"/>
        <v>7.82</v>
      </c>
      <c r="P17">
        <f t="shared" si="4"/>
        <v>12.7</v>
      </c>
      <c r="Q17" s="1">
        <f t="shared" si="5"/>
        <v>1.1014744145706852</v>
      </c>
      <c r="R17" s="1">
        <f t="shared" si="6"/>
        <v>0.6782307025151778</v>
      </c>
      <c r="S17" s="28">
        <f>Q17-Gem!U24</f>
        <v>-0.42221050023498896</v>
      </c>
      <c r="T17" s="28">
        <f>Q17-Ellery!U24</f>
        <v>0.054074265755531314</v>
      </c>
      <c r="U17" s="28">
        <f t="shared" si="7"/>
        <v>-0.47082771523438827</v>
      </c>
    </row>
    <row r="18" spans="1:21" ht="12.75">
      <c r="A18">
        <v>1941</v>
      </c>
      <c r="B18">
        <v>2.35</v>
      </c>
      <c r="C18">
        <v>2.52</v>
      </c>
      <c r="D18">
        <v>2.15</v>
      </c>
      <c r="E18">
        <v>0.3</v>
      </c>
      <c r="F18">
        <v>0.05</v>
      </c>
      <c r="G18">
        <v>0.19</v>
      </c>
      <c r="H18">
        <v>0</v>
      </c>
      <c r="I18">
        <v>1.41</v>
      </c>
      <c r="J18">
        <v>0.32</v>
      </c>
      <c r="K18">
        <v>1.48</v>
      </c>
      <c r="L18">
        <v>0.33</v>
      </c>
      <c r="M18">
        <v>3.28</v>
      </c>
      <c r="N18">
        <f t="shared" si="2"/>
        <v>14.379999999999999</v>
      </c>
      <c r="O18">
        <f t="shared" si="3"/>
        <v>14.260000000000002</v>
      </c>
      <c r="P18">
        <f t="shared" si="4"/>
        <v>10.33</v>
      </c>
      <c r="Q18" s="1">
        <f t="shared" si="5"/>
        <v>0.8959236773633998</v>
      </c>
      <c r="R18" s="1">
        <f t="shared" si="6"/>
        <v>1.2367736339982656</v>
      </c>
      <c r="S18" s="28">
        <f>Q18-Gem!U25</f>
        <v>-0.42324281584186996</v>
      </c>
      <c r="T18" s="28">
        <f>Q18-Ellery!U25</f>
        <v>-0.3957288014178293</v>
      </c>
      <c r="U18" s="28">
        <f t="shared" si="7"/>
        <v>-0.4428087048280715</v>
      </c>
    </row>
    <row r="19" spans="1:21" ht="12.75">
      <c r="A19">
        <v>1942</v>
      </c>
      <c r="B19">
        <v>1.6</v>
      </c>
      <c r="C19">
        <v>0.55</v>
      </c>
      <c r="D19">
        <v>0.82</v>
      </c>
      <c r="E19">
        <v>0.75</v>
      </c>
      <c r="F19">
        <v>0.23</v>
      </c>
      <c r="G19">
        <v>0</v>
      </c>
      <c r="H19">
        <v>1</v>
      </c>
      <c r="I19">
        <v>0.29</v>
      </c>
      <c r="J19">
        <v>0.23</v>
      </c>
      <c r="K19">
        <v>0.06</v>
      </c>
      <c r="L19">
        <v>0.81</v>
      </c>
      <c r="M19">
        <v>0.76</v>
      </c>
      <c r="N19">
        <f t="shared" si="2"/>
        <v>7.1</v>
      </c>
      <c r="O19">
        <f t="shared" si="3"/>
        <v>10.559999999999999</v>
      </c>
      <c r="P19">
        <f t="shared" si="4"/>
        <v>9.839999999999998</v>
      </c>
      <c r="Q19" s="1">
        <f t="shared" si="5"/>
        <v>0.8534258456201212</v>
      </c>
      <c r="R19" s="1">
        <f t="shared" si="6"/>
        <v>0.9158716392020815</v>
      </c>
      <c r="S19" s="28">
        <f>Q19-Gem!U26</f>
        <v>-0.48297279840735563</v>
      </c>
      <c r="T19" s="28">
        <f>Q19-Ellery!U26</f>
        <v>-0.4720757749516823</v>
      </c>
      <c r="U19" s="28">
        <f t="shared" si="7"/>
        <v>-0.3978331647549038</v>
      </c>
    </row>
    <row r="20" spans="1:21" ht="12.75">
      <c r="A20">
        <v>1943</v>
      </c>
      <c r="B20">
        <v>4.72</v>
      </c>
      <c r="C20">
        <v>0.04</v>
      </c>
      <c r="D20">
        <v>0.95</v>
      </c>
      <c r="E20">
        <v>1.58</v>
      </c>
      <c r="F20">
        <v>0.53</v>
      </c>
      <c r="G20">
        <v>0.46</v>
      </c>
      <c r="H20">
        <v>0.29</v>
      </c>
      <c r="I20">
        <v>0</v>
      </c>
      <c r="J20">
        <v>0.1</v>
      </c>
      <c r="K20">
        <v>1.05</v>
      </c>
      <c r="L20">
        <v>0.57</v>
      </c>
      <c r="M20">
        <v>1.21</v>
      </c>
      <c r="N20">
        <f t="shared" si="2"/>
        <v>11.5</v>
      </c>
      <c r="O20">
        <f t="shared" si="3"/>
        <v>10.299999999999999</v>
      </c>
      <c r="P20">
        <f t="shared" si="4"/>
        <v>10.580000000000002</v>
      </c>
      <c r="Q20" s="1">
        <f t="shared" si="5"/>
        <v>0.9176062445793584</v>
      </c>
      <c r="R20" s="1">
        <f t="shared" si="6"/>
        <v>0.8933217692974847</v>
      </c>
      <c r="S20" s="28">
        <f>Q20-Gem!U27</f>
        <v>-0.2872838800154859</v>
      </c>
      <c r="T20" s="28">
        <f>Q20-Ellery!U27</f>
        <v>0.17754091724907695</v>
      </c>
      <c r="U20" s="28">
        <f t="shared" si="7"/>
        <v>-0.34535111118584627</v>
      </c>
    </row>
    <row r="21" spans="1:21" ht="12.75">
      <c r="A21">
        <v>1944</v>
      </c>
      <c r="B21">
        <v>0.8</v>
      </c>
      <c r="C21">
        <v>2.99</v>
      </c>
      <c r="D21">
        <v>1</v>
      </c>
      <c r="E21">
        <v>0.14</v>
      </c>
      <c r="F21">
        <v>0.38</v>
      </c>
      <c r="G21" t="s">
        <v>55</v>
      </c>
      <c r="H21" t="s">
        <v>55</v>
      </c>
      <c r="I21">
        <v>0</v>
      </c>
      <c r="J21">
        <v>0.03</v>
      </c>
      <c r="K21">
        <v>0.03</v>
      </c>
      <c r="L21">
        <v>2.81</v>
      </c>
      <c r="M21">
        <v>0.83</v>
      </c>
      <c r="N21">
        <f t="shared" si="2"/>
        <v>9.01</v>
      </c>
      <c r="O21">
        <f t="shared" si="3"/>
        <v>8.17</v>
      </c>
      <c r="P21">
        <f t="shared" si="4"/>
        <v>9.85</v>
      </c>
      <c r="Q21" s="1">
        <f t="shared" si="5"/>
        <v>0.8542931483087598</v>
      </c>
      <c r="R21" s="1">
        <f t="shared" si="6"/>
        <v>0.7085862966175196</v>
      </c>
      <c r="S21" s="28">
        <f>Q21-Gem!U28</f>
        <v>-0.2657966551346972</v>
      </c>
      <c r="T21" s="28">
        <f>Q21-Ellery!U28</f>
        <v>0.20038927280903085</v>
      </c>
      <c r="U21" s="28">
        <f t="shared" si="7"/>
        <v>-0.19449376270124966</v>
      </c>
    </row>
    <row r="22" spans="1:21" ht="12.75">
      <c r="A22">
        <v>1945</v>
      </c>
      <c r="B22">
        <v>0.33</v>
      </c>
      <c r="C22">
        <v>4.47</v>
      </c>
      <c r="D22">
        <v>0.83</v>
      </c>
      <c r="E22">
        <v>0.16</v>
      </c>
      <c r="F22">
        <v>1.12</v>
      </c>
      <c r="G22">
        <v>0.89</v>
      </c>
      <c r="H22">
        <v>0.09</v>
      </c>
      <c r="I22">
        <v>0.73</v>
      </c>
      <c r="J22">
        <v>0.29</v>
      </c>
      <c r="K22">
        <v>2.5</v>
      </c>
      <c r="L22">
        <v>0.83</v>
      </c>
      <c r="M22">
        <v>3.45</v>
      </c>
      <c r="N22">
        <f t="shared" si="2"/>
        <v>15.689999999999998</v>
      </c>
      <c r="O22">
        <f t="shared" si="3"/>
        <v>12.579999999999998</v>
      </c>
      <c r="P22">
        <f t="shared" si="4"/>
        <v>12.469999999999999</v>
      </c>
      <c r="Q22" s="1">
        <f t="shared" si="5"/>
        <v>1.0815264527320034</v>
      </c>
      <c r="R22" s="1">
        <f t="shared" si="6"/>
        <v>1.091066782307025</v>
      </c>
      <c r="S22" s="28">
        <f>Q22-Gem!U29</f>
        <v>-0.030400752953565924</v>
      </c>
      <c r="T22" s="28">
        <f>Q22-Ellery!U29</f>
        <v>0.2906874127158606</v>
      </c>
      <c r="U22" s="28">
        <f t="shared" si="7"/>
        <v>0.010154887122601153</v>
      </c>
    </row>
    <row r="23" spans="1:21" ht="12.75">
      <c r="A23">
        <v>1946</v>
      </c>
      <c r="B23">
        <v>0.16</v>
      </c>
      <c r="C23">
        <v>0.23</v>
      </c>
      <c r="D23">
        <v>2.02</v>
      </c>
      <c r="E23">
        <v>0.41</v>
      </c>
      <c r="F23">
        <v>0.37</v>
      </c>
      <c r="G23">
        <v>0</v>
      </c>
      <c r="H23">
        <v>0.92</v>
      </c>
      <c r="I23">
        <v>0.35</v>
      </c>
      <c r="J23">
        <v>0.12</v>
      </c>
      <c r="K23">
        <v>2.12</v>
      </c>
      <c r="L23">
        <v>5.59</v>
      </c>
      <c r="M23">
        <v>1.85</v>
      </c>
      <c r="N23">
        <f t="shared" si="2"/>
        <v>14.139999999999999</v>
      </c>
      <c r="O23">
        <f t="shared" si="3"/>
        <v>11.36</v>
      </c>
      <c r="P23">
        <f t="shared" si="4"/>
        <v>12.54</v>
      </c>
      <c r="Q23" s="1">
        <f t="shared" si="5"/>
        <v>1.0875975715524717</v>
      </c>
      <c r="R23" s="1">
        <f t="shared" si="6"/>
        <v>0.9852558542931483</v>
      </c>
      <c r="S23" s="28">
        <f>Q23-Gem!U30</f>
        <v>0.3266620694560666</v>
      </c>
      <c r="T23" s="28">
        <f>Q23-Ellery!U30</f>
        <v>0.41753842383451434</v>
      </c>
      <c r="U23" s="28">
        <f t="shared" si="7"/>
        <v>0.06140370344360326</v>
      </c>
    </row>
    <row r="24" spans="1:21" ht="12.75">
      <c r="A24">
        <v>1947</v>
      </c>
      <c r="B24" t="s">
        <v>55</v>
      </c>
      <c r="C24">
        <v>0.37</v>
      </c>
      <c r="D24">
        <v>0.44</v>
      </c>
      <c r="E24">
        <v>0.34</v>
      </c>
      <c r="F24" t="s">
        <v>55</v>
      </c>
      <c r="G24" t="s">
        <v>55</v>
      </c>
      <c r="H24">
        <v>0</v>
      </c>
      <c r="I24">
        <v>0.39</v>
      </c>
      <c r="J24">
        <v>0.03</v>
      </c>
      <c r="K24">
        <v>0.2</v>
      </c>
      <c r="L24">
        <v>0.5</v>
      </c>
      <c r="M24">
        <v>0.46</v>
      </c>
      <c r="N24">
        <f t="shared" si="2"/>
        <v>2.73</v>
      </c>
      <c r="O24">
        <f t="shared" si="3"/>
        <v>11.129999999999999</v>
      </c>
      <c r="P24">
        <f t="shared" si="4"/>
        <v>3.67</v>
      </c>
      <c r="Q24" s="1">
        <f t="shared" si="5"/>
        <v>0.3183000867302689</v>
      </c>
      <c r="R24" s="1">
        <f t="shared" si="6"/>
        <v>0.9653078924544666</v>
      </c>
      <c r="S24" s="28">
        <f>Q24-Gem!U31</f>
        <v>-0.11205020617169087</v>
      </c>
      <c r="T24" s="28">
        <f>Q24-Ellery!U31</f>
        <v>-0.08365847203279975</v>
      </c>
      <c r="U24" s="28">
        <f t="shared" si="7"/>
        <v>0.07974567838261591</v>
      </c>
    </row>
    <row r="25" spans="1:21" ht="12.75">
      <c r="A25">
        <v>1948</v>
      </c>
      <c r="B25">
        <v>0.04</v>
      </c>
      <c r="C25">
        <v>0.45</v>
      </c>
      <c r="D25">
        <v>1.26</v>
      </c>
      <c r="E25">
        <v>0.83</v>
      </c>
      <c r="F25">
        <v>0.49</v>
      </c>
      <c r="G25">
        <v>1.16</v>
      </c>
      <c r="H25">
        <v>0</v>
      </c>
      <c r="I25">
        <v>0</v>
      </c>
      <c r="J25">
        <v>0.32</v>
      </c>
      <c r="K25">
        <v>0.24</v>
      </c>
      <c r="L25" t="s">
        <v>55</v>
      </c>
      <c r="M25">
        <v>1.91</v>
      </c>
      <c r="N25">
        <f t="shared" si="2"/>
        <v>6.700000000000001</v>
      </c>
      <c r="O25">
        <f t="shared" si="3"/>
        <v>5.710000000000001</v>
      </c>
      <c r="P25">
        <f t="shared" si="4"/>
        <v>9</v>
      </c>
      <c r="Q25" s="1">
        <f t="shared" si="5"/>
        <v>0.7805724197745013</v>
      </c>
      <c r="R25" s="1">
        <f t="shared" si="6"/>
        <v>0.49522983521248926</v>
      </c>
      <c r="S25" s="28">
        <f>Q25-Gem!U32</f>
        <v>0.024625171863472017</v>
      </c>
      <c r="T25" s="28">
        <f>Q25-Ellery!U32</f>
        <v>0.19667472388709628</v>
      </c>
      <c r="U25" s="28">
        <f t="shared" si="7"/>
        <v>-0.007416163555541773</v>
      </c>
    </row>
    <row r="26" spans="1:21" ht="12.75">
      <c r="A26">
        <v>1949</v>
      </c>
      <c r="B26">
        <v>1.28</v>
      </c>
      <c r="C26">
        <v>1.7</v>
      </c>
      <c r="D26">
        <v>1.07</v>
      </c>
      <c r="E26">
        <v>0.09</v>
      </c>
      <c r="F26">
        <v>1.5</v>
      </c>
      <c r="G26">
        <v>0.02</v>
      </c>
      <c r="H26">
        <v>0.56</v>
      </c>
      <c r="I26">
        <v>0.39</v>
      </c>
      <c r="J26">
        <v>0.11</v>
      </c>
      <c r="K26">
        <v>0.23</v>
      </c>
      <c r="L26">
        <v>0.86</v>
      </c>
      <c r="M26">
        <v>0.39</v>
      </c>
      <c r="N26">
        <f t="shared" si="2"/>
        <v>8.2</v>
      </c>
      <c r="O26">
        <f t="shared" si="3"/>
        <v>8.87</v>
      </c>
      <c r="P26">
        <f t="shared" si="4"/>
        <v>6.549999999999999</v>
      </c>
      <c r="Q26" s="1">
        <f t="shared" si="5"/>
        <v>0.5680832610581092</v>
      </c>
      <c r="R26" s="1">
        <f t="shared" si="6"/>
        <v>0.769297484822203</v>
      </c>
      <c r="S26" s="28">
        <f>Q26-Gem!U33</f>
        <v>0.06517654364159353</v>
      </c>
      <c r="T26" s="28">
        <f>Q26-Ellery!U33</f>
        <v>-0.08274341973338573</v>
      </c>
      <c r="U26" s="28">
        <f t="shared" si="7"/>
        <v>0.05729286175250833</v>
      </c>
    </row>
    <row r="27" spans="1:21" ht="12.75">
      <c r="A27">
        <v>1950</v>
      </c>
      <c r="B27">
        <v>1.55</v>
      </c>
      <c r="C27">
        <v>0.35</v>
      </c>
      <c r="D27">
        <v>0.5</v>
      </c>
      <c r="E27">
        <v>0.55</v>
      </c>
      <c r="F27">
        <v>0.03</v>
      </c>
      <c r="G27">
        <v>0.05</v>
      </c>
      <c r="H27">
        <v>0.97</v>
      </c>
      <c r="I27">
        <v>0.04</v>
      </c>
      <c r="J27">
        <v>1.11</v>
      </c>
      <c r="K27">
        <v>0.81</v>
      </c>
      <c r="L27">
        <v>4.55</v>
      </c>
      <c r="M27">
        <v>2.64</v>
      </c>
      <c r="N27">
        <f t="shared" si="2"/>
        <v>13.150000000000002</v>
      </c>
      <c r="O27">
        <f t="shared" si="3"/>
        <v>6.630000000000001</v>
      </c>
      <c r="P27">
        <f t="shared" si="4"/>
        <v>11.78</v>
      </c>
      <c r="Q27" s="1">
        <f t="shared" si="5"/>
        <v>1.0216825672159584</v>
      </c>
      <c r="R27" s="1">
        <f t="shared" si="6"/>
        <v>0.5750216825672161</v>
      </c>
      <c r="S27" s="28">
        <f>Q27-Gem!U34</f>
        <v>0.08207686975245942</v>
      </c>
      <c r="T27" s="28">
        <f>Q27-Ellery!U34</f>
        <v>0.13083469918221025</v>
      </c>
      <c r="U27" s="28">
        <f t="shared" si="7"/>
        <v>0.1524646442430315</v>
      </c>
    </row>
    <row r="28" spans="1:21" ht="12.75">
      <c r="A28">
        <v>1951</v>
      </c>
      <c r="B28">
        <v>0.69</v>
      </c>
      <c r="C28">
        <v>0.2</v>
      </c>
      <c r="D28">
        <v>0.14</v>
      </c>
      <c r="E28">
        <v>0.7</v>
      </c>
      <c r="F28">
        <v>0.3</v>
      </c>
      <c r="G28">
        <v>0.46</v>
      </c>
      <c r="H28">
        <v>1.4</v>
      </c>
      <c r="I28">
        <v>0.41</v>
      </c>
      <c r="J28">
        <v>0</v>
      </c>
      <c r="K28">
        <v>1.07</v>
      </c>
      <c r="L28">
        <v>2.44</v>
      </c>
      <c r="M28">
        <v>3.21</v>
      </c>
      <c r="N28">
        <f t="shared" si="2"/>
        <v>11.02</v>
      </c>
      <c r="O28">
        <f t="shared" si="3"/>
        <v>12.3</v>
      </c>
      <c r="P28">
        <f t="shared" si="4"/>
        <v>19.68</v>
      </c>
      <c r="Q28" s="1">
        <f t="shared" si="5"/>
        <v>1.706851691240243</v>
      </c>
      <c r="R28" s="1">
        <f t="shared" si="6"/>
        <v>1.0667823070251519</v>
      </c>
      <c r="S28" s="28">
        <f>Q28-Gem!U35</f>
        <v>0.3101405193350415</v>
      </c>
      <c r="T28" s="28">
        <f>Q28-Ellery!U35</f>
        <v>0.6129089724630494</v>
      </c>
      <c r="U28" s="28">
        <f t="shared" si="7"/>
        <v>0.13572322734121947</v>
      </c>
    </row>
    <row r="29" spans="1:21" ht="12.75">
      <c r="A29">
        <v>1952</v>
      </c>
      <c r="B29">
        <v>5.12</v>
      </c>
      <c r="C29">
        <v>0.58</v>
      </c>
      <c r="D29">
        <v>3.99</v>
      </c>
      <c r="E29">
        <v>0.82</v>
      </c>
      <c r="F29">
        <v>0.02</v>
      </c>
      <c r="G29">
        <v>0.07</v>
      </c>
      <c r="H29">
        <v>1.19</v>
      </c>
      <c r="I29">
        <v>0.08</v>
      </c>
      <c r="J29">
        <v>0.35</v>
      </c>
      <c r="K29" t="s">
        <v>55</v>
      </c>
      <c r="L29">
        <v>0.48</v>
      </c>
      <c r="M29">
        <v>1.78</v>
      </c>
      <c r="N29">
        <f>SUM(B29:M29)</f>
        <v>14.48</v>
      </c>
      <c r="O29">
        <f t="shared" si="3"/>
        <v>18.94</v>
      </c>
      <c r="P29">
        <f t="shared" si="4"/>
        <v>5.95</v>
      </c>
      <c r="Q29" s="1">
        <f t="shared" si="5"/>
        <v>0.5160450997398093</v>
      </c>
      <c r="R29" s="1">
        <f t="shared" si="6"/>
        <v>1.6426712922810063</v>
      </c>
      <c r="S29" s="28">
        <f>Q29-Gem!U36</f>
        <v>0.014952292936157519</v>
      </c>
      <c r="T29" s="28">
        <f>Q29-Ellery!U36</f>
        <v>-0.3513391586436547</v>
      </c>
      <c r="U29" s="28">
        <f t="shared" si="7"/>
        <v>0.15363213121812444</v>
      </c>
    </row>
    <row r="30" spans="1:21" ht="12.75">
      <c r="A30">
        <v>1953</v>
      </c>
      <c r="B30">
        <v>0.54</v>
      </c>
      <c r="C30">
        <v>0.28</v>
      </c>
      <c r="D30">
        <v>0.34</v>
      </c>
      <c r="E30">
        <v>0.64</v>
      </c>
      <c r="F30">
        <v>1.24</v>
      </c>
      <c r="G30">
        <v>0.42</v>
      </c>
      <c r="H30">
        <v>0.26</v>
      </c>
      <c r="I30" t="s">
        <v>55</v>
      </c>
      <c r="J30">
        <v>0.15</v>
      </c>
      <c r="K30">
        <v>0.74</v>
      </c>
      <c r="L30">
        <v>0.87</v>
      </c>
      <c r="M30">
        <v>0.18</v>
      </c>
      <c r="N30">
        <f t="shared" si="2"/>
        <v>5.659999999999999</v>
      </c>
      <c r="O30">
        <f t="shared" si="3"/>
        <v>6.13</v>
      </c>
      <c r="P30">
        <f t="shared" si="4"/>
        <v>10.01</v>
      </c>
      <c r="Q30" s="1">
        <f t="shared" si="5"/>
        <v>0.8681699913269731</v>
      </c>
      <c r="R30" s="1">
        <f t="shared" si="6"/>
        <v>0.5316565481352993</v>
      </c>
      <c r="S30" s="28">
        <f>Q30-Gem!U37</f>
        <v>0.13580358138317428</v>
      </c>
      <c r="T30" s="28">
        <f>Q30-Ellery!U37</f>
        <v>0.02386469325526419</v>
      </c>
      <c r="U30" s="28">
        <f t="shared" si="7"/>
        <v>0.05993760539160734</v>
      </c>
    </row>
    <row r="31" spans="1:21" ht="12.75">
      <c r="A31">
        <v>1954</v>
      </c>
      <c r="B31">
        <v>2.17</v>
      </c>
      <c r="C31">
        <v>1.45</v>
      </c>
      <c r="D31">
        <v>1.89</v>
      </c>
      <c r="E31">
        <v>0.06</v>
      </c>
      <c r="F31" t="s">
        <v>55</v>
      </c>
      <c r="G31">
        <v>0.16</v>
      </c>
      <c r="H31">
        <v>0.64</v>
      </c>
      <c r="I31">
        <v>0</v>
      </c>
      <c r="J31">
        <v>0</v>
      </c>
      <c r="K31">
        <v>0</v>
      </c>
      <c r="L31">
        <v>1.55</v>
      </c>
      <c r="M31">
        <v>1.55</v>
      </c>
      <c r="N31">
        <f t="shared" si="2"/>
        <v>9.469999999999999</v>
      </c>
      <c r="O31">
        <f t="shared" si="3"/>
        <v>8.16</v>
      </c>
      <c r="P31">
        <f t="shared" si="4"/>
        <v>6.510000000000001</v>
      </c>
      <c r="Q31" s="1">
        <f t="shared" si="5"/>
        <v>0.564614050303556</v>
      </c>
      <c r="R31" s="1">
        <f t="shared" si="6"/>
        <v>0.7077189939288813</v>
      </c>
      <c r="S31" s="28">
        <f>Q31-Gem!U38</f>
        <v>0.029056941855490237</v>
      </c>
      <c r="T31" s="28">
        <f>Q31-Ellery!U38</f>
        <v>0.07610939037140557</v>
      </c>
      <c r="U31" s="28">
        <f t="shared" si="7"/>
        <v>0.2176076024397331</v>
      </c>
    </row>
    <row r="32" spans="1:21" ht="12.75">
      <c r="A32">
        <v>1955</v>
      </c>
      <c r="B32">
        <v>1.91</v>
      </c>
      <c r="C32">
        <v>0.15</v>
      </c>
      <c r="D32">
        <v>0.49</v>
      </c>
      <c r="E32">
        <v>1.03</v>
      </c>
      <c r="F32">
        <v>0.98</v>
      </c>
      <c r="G32">
        <v>0.1</v>
      </c>
      <c r="H32">
        <v>0.07</v>
      </c>
      <c r="I32" t="s">
        <v>55</v>
      </c>
      <c r="J32">
        <v>0.57</v>
      </c>
      <c r="K32">
        <v>0</v>
      </c>
      <c r="L32">
        <v>0.58</v>
      </c>
      <c r="M32">
        <v>11.28</v>
      </c>
      <c r="N32">
        <f t="shared" si="2"/>
        <v>17.16</v>
      </c>
      <c r="O32">
        <f t="shared" si="3"/>
        <v>8.4</v>
      </c>
      <c r="P32">
        <f t="shared" si="4"/>
        <v>16.119999999999997</v>
      </c>
      <c r="Q32" s="1">
        <f t="shared" si="5"/>
        <v>1.3980919340849955</v>
      </c>
      <c r="R32" s="1">
        <f t="shared" si="6"/>
        <v>0.7285342584562012</v>
      </c>
      <c r="S32" s="28">
        <f>Q32-Gem!U39</f>
        <v>0.48796228408053477</v>
      </c>
      <c r="T32" s="28">
        <f>Q32-Ellery!U39</f>
        <v>0.371078200211892</v>
      </c>
      <c r="U32" s="28">
        <f t="shared" si="7"/>
        <v>0.20920300765686226</v>
      </c>
    </row>
    <row r="33" spans="1:21" ht="12.75">
      <c r="A33">
        <v>1956</v>
      </c>
      <c r="B33">
        <v>1.26</v>
      </c>
      <c r="C33">
        <v>0.23</v>
      </c>
      <c r="D33">
        <v>0.02</v>
      </c>
      <c r="E33">
        <v>2.02</v>
      </c>
      <c r="F33">
        <v>0.7</v>
      </c>
      <c r="G33">
        <v>0.01</v>
      </c>
      <c r="H33">
        <v>0.61</v>
      </c>
      <c r="I33">
        <v>0.02</v>
      </c>
      <c r="J33">
        <v>0.28</v>
      </c>
      <c r="K33">
        <v>0.79</v>
      </c>
      <c r="L33">
        <v>0.13</v>
      </c>
      <c r="M33">
        <v>0.08</v>
      </c>
      <c r="N33">
        <f t="shared" si="2"/>
        <v>6.15</v>
      </c>
      <c r="O33">
        <f t="shared" si="3"/>
        <v>17.01</v>
      </c>
      <c r="P33">
        <f t="shared" si="4"/>
        <v>9.850000000000001</v>
      </c>
      <c r="Q33" s="1">
        <f t="shared" si="5"/>
        <v>0.8542931483087599</v>
      </c>
      <c r="R33" s="1">
        <f t="shared" si="6"/>
        <v>1.4752818733738078</v>
      </c>
      <c r="S33" s="28">
        <f>Q33-Gem!U40</f>
        <v>0.11058979703456173</v>
      </c>
      <c r="T33" s="28">
        <f>Q33-Ellery!U40</f>
        <v>0.1873111952990364</v>
      </c>
      <c r="U33" s="28">
        <f t="shared" si="7"/>
        <v>0.4099238389483544</v>
      </c>
    </row>
    <row r="34" spans="1:21" ht="12.75">
      <c r="A34">
        <v>1957</v>
      </c>
      <c r="B34">
        <v>2.92</v>
      </c>
      <c r="C34">
        <v>1.58</v>
      </c>
      <c r="D34">
        <v>0.71</v>
      </c>
      <c r="E34">
        <v>1.32</v>
      </c>
      <c r="F34">
        <v>2.02</v>
      </c>
      <c r="G34">
        <v>0.24</v>
      </c>
      <c r="H34">
        <v>0.01</v>
      </c>
      <c r="I34">
        <v>0</v>
      </c>
      <c r="J34">
        <v>0.18</v>
      </c>
      <c r="K34">
        <v>1.59</v>
      </c>
      <c r="L34">
        <v>1.56</v>
      </c>
      <c r="M34">
        <v>1.8</v>
      </c>
      <c r="N34">
        <f t="shared" si="2"/>
        <v>13.930000000000001</v>
      </c>
      <c r="O34">
        <f t="shared" si="3"/>
        <v>9.98</v>
      </c>
      <c r="P34">
        <f t="shared" si="4"/>
        <v>15.33</v>
      </c>
      <c r="Q34" s="1">
        <f t="shared" si="5"/>
        <v>1.3295750216825672</v>
      </c>
      <c r="R34" s="1">
        <f t="shared" si="6"/>
        <v>0.8655680832610582</v>
      </c>
      <c r="S34" s="28">
        <f>Q34-Gem!U41</f>
        <v>0.6312194357299665</v>
      </c>
      <c r="T34" s="28">
        <f>Q34-Ellery!U41</f>
        <v>0.4425736470341115</v>
      </c>
      <c r="U34" s="28">
        <f t="shared" si="7"/>
        <v>0.31078245115865616</v>
      </c>
    </row>
    <row r="35" spans="1:21" ht="12.75">
      <c r="A35">
        <v>1958</v>
      </c>
      <c r="B35">
        <v>0.77</v>
      </c>
      <c r="C35">
        <v>2.59</v>
      </c>
      <c r="D35">
        <v>3.25</v>
      </c>
      <c r="E35">
        <v>2.22</v>
      </c>
      <c r="F35">
        <v>0.25</v>
      </c>
      <c r="G35">
        <v>0.45</v>
      </c>
      <c r="H35" t="s">
        <v>55</v>
      </c>
      <c r="I35">
        <v>0.45</v>
      </c>
      <c r="J35">
        <v>0.38</v>
      </c>
      <c r="K35">
        <v>0.18</v>
      </c>
      <c r="L35">
        <v>0.27</v>
      </c>
      <c r="M35">
        <v>0.22</v>
      </c>
      <c r="N35">
        <f t="shared" si="2"/>
        <v>11.03</v>
      </c>
      <c r="O35">
        <f t="shared" si="3"/>
        <v>15.31</v>
      </c>
      <c r="P35">
        <f t="shared" si="4"/>
        <v>9.93</v>
      </c>
      <c r="Q35" s="1">
        <f t="shared" si="5"/>
        <v>0.8612315698178664</v>
      </c>
      <c r="R35" s="1">
        <f t="shared" si="6"/>
        <v>1.3278404163052906</v>
      </c>
      <c r="S35" s="28">
        <f>Q35-Gem!U42</f>
        <v>0.19053812071144027</v>
      </c>
      <c r="T35" s="28">
        <f>Q35-Ellery!U42</f>
        <v>0.22271366785930757</v>
      </c>
      <c r="U35" s="28">
        <f t="shared" si="7"/>
        <v>0.28305306605173586</v>
      </c>
    </row>
    <row r="36" spans="1:21" ht="12.75">
      <c r="A36">
        <v>1959</v>
      </c>
      <c r="B36">
        <v>1.39</v>
      </c>
      <c r="C36">
        <v>4.08</v>
      </c>
      <c r="D36">
        <v>0.04</v>
      </c>
      <c r="E36">
        <v>0.24</v>
      </c>
      <c r="F36">
        <v>0.72</v>
      </c>
      <c r="G36">
        <v>0.12</v>
      </c>
      <c r="H36">
        <v>0.47</v>
      </c>
      <c r="I36">
        <v>0</v>
      </c>
      <c r="J36">
        <v>1.32</v>
      </c>
      <c r="K36">
        <v>0.12</v>
      </c>
      <c r="L36">
        <v>0</v>
      </c>
      <c r="M36">
        <v>0.22</v>
      </c>
      <c r="N36">
        <f t="shared" si="2"/>
        <v>8.719999999999999</v>
      </c>
      <c r="O36">
        <f t="shared" si="3"/>
        <v>9.05</v>
      </c>
      <c r="P36">
        <f t="shared" si="4"/>
        <v>6.470000000000001</v>
      </c>
      <c r="Q36" s="1">
        <f t="shared" si="5"/>
        <v>0.5611448395490027</v>
      </c>
      <c r="R36" s="1">
        <f t="shared" si="6"/>
        <v>0.7849089332176931</v>
      </c>
      <c r="S36" s="28">
        <f>Q36-Gem!U43</f>
        <v>0.027401641713800773</v>
      </c>
      <c r="T36" s="28">
        <f>Q36-Ellery!U43</f>
        <v>-0.16545776093275488</v>
      </c>
      <c r="U36" s="28">
        <f t="shared" si="7"/>
        <v>0.08858911051342318</v>
      </c>
    </row>
    <row r="37" spans="1:21" ht="12.75">
      <c r="A37">
        <v>1960</v>
      </c>
      <c r="B37">
        <v>1.09</v>
      </c>
      <c r="C37">
        <v>1.23</v>
      </c>
      <c r="D37">
        <v>0.94</v>
      </c>
      <c r="E37">
        <v>0.07</v>
      </c>
      <c r="F37">
        <v>0.08</v>
      </c>
      <c r="G37" t="s">
        <v>55</v>
      </c>
      <c r="H37">
        <v>0.13</v>
      </c>
      <c r="I37">
        <v>0.02</v>
      </c>
      <c r="J37">
        <v>0.33</v>
      </c>
      <c r="K37">
        <v>0.66</v>
      </c>
      <c r="L37">
        <v>3.11</v>
      </c>
      <c r="M37">
        <v>1.42</v>
      </c>
      <c r="N37">
        <f t="shared" si="2"/>
        <v>9.08</v>
      </c>
      <c r="O37">
        <f t="shared" si="3"/>
        <v>4.2299999999999995</v>
      </c>
      <c r="P37">
        <f t="shared" si="4"/>
        <v>7.38</v>
      </c>
      <c r="Q37" s="1">
        <f t="shared" si="5"/>
        <v>0.6400693842150911</v>
      </c>
      <c r="R37" s="1">
        <f t="shared" si="6"/>
        <v>0.3668690372940156</v>
      </c>
      <c r="S37" s="28">
        <f>Q37-Gem!U44</f>
        <v>0.0478275691150285</v>
      </c>
      <c r="T37" s="28">
        <f>Q37-Ellery!U44</f>
        <v>0.006936572995941748</v>
      </c>
      <c r="U37" s="28">
        <f t="shared" si="7"/>
        <v>0.06653016150904507</v>
      </c>
    </row>
    <row r="38" spans="1:21" ht="12.75">
      <c r="A38">
        <v>1961</v>
      </c>
      <c r="B38">
        <v>0.43</v>
      </c>
      <c r="C38">
        <v>0.43</v>
      </c>
      <c r="D38">
        <v>0.7</v>
      </c>
      <c r="E38">
        <v>0.53</v>
      </c>
      <c r="F38">
        <v>0.65</v>
      </c>
      <c r="G38">
        <v>0.4</v>
      </c>
      <c r="H38">
        <v>0.1</v>
      </c>
      <c r="I38">
        <v>0.98</v>
      </c>
      <c r="J38">
        <v>0.26</v>
      </c>
      <c r="K38">
        <v>0.15</v>
      </c>
      <c r="L38">
        <v>1.19</v>
      </c>
      <c r="M38">
        <v>0.73</v>
      </c>
      <c r="N38">
        <f t="shared" si="2"/>
        <v>6.550000000000001</v>
      </c>
      <c r="O38">
        <f t="shared" si="3"/>
        <v>9.67</v>
      </c>
      <c r="P38">
        <f t="shared" si="4"/>
        <v>13.009999999999998</v>
      </c>
      <c r="Q38" s="1">
        <f t="shared" si="5"/>
        <v>1.1283607979184735</v>
      </c>
      <c r="R38" s="1">
        <f t="shared" si="6"/>
        <v>0.8386816999132698</v>
      </c>
      <c r="S38" s="28">
        <f>Q38-Gem!U45</f>
        <v>0.12436127369830596</v>
      </c>
      <c r="T38" s="28">
        <f>Q38-Ellery!U45</f>
        <v>0.14481243929917542</v>
      </c>
      <c r="U38" s="28">
        <f t="shared" si="7"/>
        <v>0.24326715098653406</v>
      </c>
    </row>
    <row r="39" spans="1:21" ht="12.75">
      <c r="A39">
        <v>1962</v>
      </c>
      <c r="B39">
        <v>1.55</v>
      </c>
      <c r="C39">
        <v>5.09</v>
      </c>
      <c r="D39">
        <v>1.38</v>
      </c>
      <c r="E39" t="s">
        <v>55</v>
      </c>
      <c r="F39">
        <v>1.4</v>
      </c>
      <c r="G39">
        <v>0.98</v>
      </c>
      <c r="H39">
        <v>0.12</v>
      </c>
      <c r="I39">
        <v>0.17</v>
      </c>
      <c r="J39">
        <v>1.04</v>
      </c>
      <c r="K39">
        <v>0.77</v>
      </c>
      <c r="L39">
        <v>0.26</v>
      </c>
      <c r="M39">
        <v>0.28</v>
      </c>
      <c r="N39">
        <f t="shared" si="2"/>
        <v>13.04</v>
      </c>
      <c r="O39">
        <f t="shared" si="3"/>
        <v>13.8</v>
      </c>
      <c r="P39">
        <f t="shared" si="4"/>
        <v>14.68</v>
      </c>
      <c r="Q39" s="1">
        <f t="shared" si="5"/>
        <v>1.2732003469210755</v>
      </c>
      <c r="R39" s="1">
        <f t="shared" si="6"/>
        <v>1.196877710320902</v>
      </c>
      <c r="S39" s="28">
        <f>Q39-Gem!U46</f>
        <v>0.5576126101462677</v>
      </c>
      <c r="T39" s="28">
        <f>Q39-Ellery!U46</f>
        <v>0.36158141460674775</v>
      </c>
      <c r="U39" s="28">
        <f t="shared" si="7"/>
        <v>0.21219825894532288</v>
      </c>
    </row>
    <row r="40" spans="1:21" ht="12.75">
      <c r="A40">
        <v>1963</v>
      </c>
      <c r="B40">
        <v>3.34</v>
      </c>
      <c r="C40">
        <v>4.19</v>
      </c>
      <c r="D40">
        <v>2.13</v>
      </c>
      <c r="E40">
        <v>0.88</v>
      </c>
      <c r="F40">
        <v>0.76</v>
      </c>
      <c r="G40">
        <v>1.71</v>
      </c>
      <c r="H40">
        <v>0</v>
      </c>
      <c r="I40">
        <v>0.35</v>
      </c>
      <c r="J40">
        <v>0.59</v>
      </c>
      <c r="K40">
        <v>1.06</v>
      </c>
      <c r="L40">
        <v>2.24</v>
      </c>
      <c r="M40">
        <v>0.2</v>
      </c>
      <c r="N40">
        <f t="shared" si="2"/>
        <v>17.45</v>
      </c>
      <c r="O40">
        <f t="shared" si="3"/>
        <v>15.26</v>
      </c>
      <c r="P40">
        <f t="shared" si="4"/>
        <v>9.5</v>
      </c>
      <c r="Q40" s="1">
        <f t="shared" si="5"/>
        <v>0.8239375542064181</v>
      </c>
      <c r="R40" s="1">
        <f t="shared" si="6"/>
        <v>1.323503902862099</v>
      </c>
      <c r="S40" s="28">
        <f>Q40-Gem!U47</f>
        <v>-0.045379107008605035</v>
      </c>
      <c r="T40" s="28">
        <f>Q40-Ellery!U47</f>
        <v>-0.08845067678496821</v>
      </c>
      <c r="U40" s="28">
        <f t="shared" si="7"/>
        <v>0.10933839910247582</v>
      </c>
    </row>
    <row r="41" spans="1:21" ht="12.75">
      <c r="A41">
        <v>1964</v>
      </c>
      <c r="B41">
        <v>0.9</v>
      </c>
      <c r="C41">
        <v>0.14</v>
      </c>
      <c r="D41">
        <v>0.67</v>
      </c>
      <c r="E41">
        <v>0.98</v>
      </c>
      <c r="F41">
        <v>1.06</v>
      </c>
      <c r="G41">
        <v>0.27</v>
      </c>
      <c r="H41">
        <v>0.6</v>
      </c>
      <c r="I41">
        <v>0.51</v>
      </c>
      <c r="J41" t="s">
        <v>55</v>
      </c>
      <c r="K41">
        <v>0.46</v>
      </c>
      <c r="L41">
        <v>1.66</v>
      </c>
      <c r="M41">
        <v>3.01</v>
      </c>
      <c r="N41">
        <f t="shared" si="2"/>
        <v>10.259999999999998</v>
      </c>
      <c r="O41">
        <f t="shared" si="3"/>
        <v>8.629999999999999</v>
      </c>
      <c r="P41">
        <f t="shared" si="4"/>
        <v>11.12</v>
      </c>
      <c r="Q41" s="1">
        <f t="shared" si="5"/>
        <v>0.9644405897658282</v>
      </c>
      <c r="R41" s="1">
        <f t="shared" si="6"/>
        <v>0.7484822202948829</v>
      </c>
      <c r="S41" s="28">
        <f>Q41-Gem!U48</f>
        <v>-0.18421830583023524</v>
      </c>
      <c r="T41" s="28">
        <f>Q41-Ellery!U48</f>
        <v>-0.24489693057014106</v>
      </c>
      <c r="U41" s="28">
        <f t="shared" si="7"/>
        <v>-0.07936499390905734</v>
      </c>
    </row>
    <row r="42" spans="1:21" ht="12.75">
      <c r="A42">
        <v>1965</v>
      </c>
      <c r="B42">
        <v>2.13</v>
      </c>
      <c r="C42">
        <v>0.26</v>
      </c>
      <c r="D42">
        <v>0.18</v>
      </c>
      <c r="E42">
        <v>1.03</v>
      </c>
      <c r="F42">
        <v>0.25</v>
      </c>
      <c r="G42">
        <v>0.61</v>
      </c>
      <c r="H42">
        <v>1.98</v>
      </c>
      <c r="I42">
        <v>0.51</v>
      </c>
      <c r="J42">
        <v>0.24</v>
      </c>
      <c r="K42" t="s">
        <v>55</v>
      </c>
      <c r="L42">
        <v>4.91</v>
      </c>
      <c r="M42">
        <v>2.49</v>
      </c>
      <c r="N42">
        <f t="shared" si="2"/>
        <v>14.59</v>
      </c>
      <c r="O42">
        <f t="shared" si="3"/>
        <v>12.319999999999999</v>
      </c>
      <c r="P42">
        <f t="shared" si="4"/>
        <v>12.55</v>
      </c>
      <c r="Q42" s="1">
        <f t="shared" si="5"/>
        <v>1.0884648742411103</v>
      </c>
      <c r="R42" s="1">
        <f t="shared" si="6"/>
        <v>1.0685169124024283</v>
      </c>
      <c r="S42" s="28">
        <f>Q42-Gem!U49</f>
        <v>-0.008497568888331752</v>
      </c>
      <c r="T42" s="28">
        <f>Q42-Ellery!U49</f>
        <v>0.29185609414702873</v>
      </c>
      <c r="U42" s="28">
        <f t="shared" si="7"/>
        <v>0.0010526082907400165</v>
      </c>
    </row>
    <row r="43" spans="1:21" ht="12.75">
      <c r="A43">
        <v>1966</v>
      </c>
      <c r="B43">
        <v>0.26</v>
      </c>
      <c r="C43">
        <v>0.17</v>
      </c>
      <c r="D43">
        <v>0.1</v>
      </c>
      <c r="E43">
        <v>0.35</v>
      </c>
      <c r="F43">
        <v>0.4</v>
      </c>
      <c r="G43">
        <v>0.28</v>
      </c>
      <c r="H43">
        <v>0.06</v>
      </c>
      <c r="I43">
        <v>1.23</v>
      </c>
      <c r="J43">
        <v>0.49</v>
      </c>
      <c r="K43">
        <v>0.03</v>
      </c>
      <c r="L43">
        <v>2.01</v>
      </c>
      <c r="M43">
        <v>5.51</v>
      </c>
      <c r="N43">
        <f t="shared" si="2"/>
        <v>10.889999999999999</v>
      </c>
      <c r="O43">
        <f t="shared" si="3"/>
        <v>10.74</v>
      </c>
      <c r="P43">
        <f t="shared" si="4"/>
        <v>14.759999999999998</v>
      </c>
      <c r="Q43" s="1">
        <f t="shared" si="5"/>
        <v>1.280138768430182</v>
      </c>
      <c r="R43" s="1">
        <f t="shared" si="6"/>
        <v>0.9314830875975716</v>
      </c>
      <c r="S43" s="28">
        <f>Q43-Gem!U50</f>
        <v>0.19587369959078704</v>
      </c>
      <c r="T43" s="28">
        <f>Q43-Ellery!U50</f>
        <v>0.210044308641802</v>
      </c>
      <c r="U43" s="28">
        <f t="shared" si="7"/>
        <v>0.019890109851376885</v>
      </c>
    </row>
    <row r="44" spans="1:21" ht="12.75">
      <c r="A44">
        <v>1967</v>
      </c>
      <c r="B44">
        <v>2.1</v>
      </c>
      <c r="C44">
        <v>0.02</v>
      </c>
      <c r="D44">
        <v>2.28</v>
      </c>
      <c r="E44">
        <v>1.35</v>
      </c>
      <c r="F44">
        <v>0.11</v>
      </c>
      <c r="G44">
        <v>0.03</v>
      </c>
      <c r="H44">
        <v>0.47</v>
      </c>
      <c r="I44">
        <v>1.08</v>
      </c>
      <c r="J44">
        <v>1.91</v>
      </c>
      <c r="K44">
        <v>0.03</v>
      </c>
      <c r="L44">
        <v>1.4</v>
      </c>
      <c r="M44">
        <v>0.77</v>
      </c>
      <c r="N44">
        <f t="shared" si="2"/>
        <v>11.549999999999999</v>
      </c>
      <c r="O44">
        <f t="shared" si="3"/>
        <v>16.899999999999995</v>
      </c>
      <c r="P44">
        <f t="shared" si="4"/>
        <v>8.19</v>
      </c>
      <c r="Q44" s="1">
        <f t="shared" si="5"/>
        <v>0.7103209019947961</v>
      </c>
      <c r="R44" s="1">
        <f t="shared" si="6"/>
        <v>1.4657415437987855</v>
      </c>
      <c r="S44" s="28">
        <f>Q44-Gem!U51</f>
        <v>-0.12770580114832464</v>
      </c>
      <c r="T44" s="28">
        <f>Q44-Ellery!U51</f>
        <v>-0.10821289039545268</v>
      </c>
      <c r="U44" s="28">
        <f t="shared" si="7"/>
        <v>-0.0046263278716059215</v>
      </c>
    </row>
    <row r="45" spans="1:21" ht="12.75">
      <c r="A45">
        <v>1968</v>
      </c>
      <c r="B45">
        <v>0.29</v>
      </c>
      <c r="C45">
        <v>0.35</v>
      </c>
      <c r="D45">
        <v>0.4</v>
      </c>
      <c r="E45">
        <v>0.26</v>
      </c>
      <c r="F45">
        <v>0.5</v>
      </c>
      <c r="G45" t="s">
        <v>55</v>
      </c>
      <c r="H45">
        <v>1.1</v>
      </c>
      <c r="I45">
        <v>0.06</v>
      </c>
      <c r="J45">
        <v>0.1</v>
      </c>
      <c r="K45">
        <v>0.16</v>
      </c>
      <c r="L45">
        <v>0.57</v>
      </c>
      <c r="M45">
        <v>0.94</v>
      </c>
      <c r="N45">
        <f t="shared" si="2"/>
        <v>4.73</v>
      </c>
      <c r="O45">
        <f t="shared" si="3"/>
        <v>5.259999999999999</v>
      </c>
      <c r="P45">
        <f t="shared" si="4"/>
        <v>16.46</v>
      </c>
      <c r="Q45" s="1">
        <f t="shared" si="5"/>
        <v>1.4275802254986991</v>
      </c>
      <c r="R45" s="1">
        <f t="shared" si="6"/>
        <v>0.45620121422376403</v>
      </c>
      <c r="S45" s="28">
        <f>Q45-Gem!U52</f>
        <v>-0.08204688205728017</v>
      </c>
      <c r="T45" s="28">
        <f>Q45-Ellery!U52</f>
        <v>0.2043953289756768</v>
      </c>
      <c r="U45" s="28">
        <f t="shared" si="7"/>
        <v>-0.005677178122164395</v>
      </c>
    </row>
    <row r="46" spans="1:21" ht="12.75">
      <c r="A46">
        <v>1969</v>
      </c>
      <c r="B46">
        <v>7.13</v>
      </c>
      <c r="C46">
        <v>5.03</v>
      </c>
      <c r="D46">
        <v>0.61</v>
      </c>
      <c r="E46">
        <v>0.11</v>
      </c>
      <c r="F46">
        <v>0.51</v>
      </c>
      <c r="G46">
        <v>1.59</v>
      </c>
      <c r="H46">
        <v>0.1</v>
      </c>
      <c r="I46">
        <v>0.09</v>
      </c>
      <c r="J46">
        <v>0.03</v>
      </c>
      <c r="K46">
        <v>2.13</v>
      </c>
      <c r="L46">
        <v>0.02</v>
      </c>
      <c r="M46">
        <v>1.22</v>
      </c>
      <c r="N46">
        <f t="shared" si="2"/>
        <v>18.569999999999997</v>
      </c>
      <c r="O46">
        <f t="shared" si="3"/>
        <v>16.870000000000005</v>
      </c>
      <c r="P46">
        <f t="shared" si="4"/>
        <v>10.18</v>
      </c>
      <c r="Q46" s="1">
        <f t="shared" si="5"/>
        <v>0.8829141370338248</v>
      </c>
      <c r="R46" s="1">
        <f t="shared" si="6"/>
        <v>1.4631396357328712</v>
      </c>
      <c r="S46" s="28">
        <f>Q46-Gem!U53</f>
        <v>0.19272114883911162</v>
      </c>
      <c r="T46" s="28">
        <f>Q46-Ellery!U53</f>
        <v>0.029761904175943266</v>
      </c>
      <c r="U46" s="28">
        <f t="shared" si="7"/>
        <v>0.006053893035556516</v>
      </c>
    </row>
    <row r="47" spans="1:21" ht="12.75">
      <c r="A47">
        <v>1970</v>
      </c>
      <c r="B47">
        <v>3.64</v>
      </c>
      <c r="C47">
        <v>0.34</v>
      </c>
      <c r="D47">
        <v>0.4</v>
      </c>
      <c r="E47">
        <v>0.09</v>
      </c>
      <c r="F47" t="s">
        <v>55</v>
      </c>
      <c r="G47">
        <v>0.45</v>
      </c>
      <c r="H47">
        <v>0.23</v>
      </c>
      <c r="I47" t="s">
        <v>55</v>
      </c>
      <c r="J47">
        <v>0</v>
      </c>
      <c r="K47">
        <v>0.04</v>
      </c>
      <c r="L47">
        <v>4.01</v>
      </c>
      <c r="M47">
        <v>1.57</v>
      </c>
      <c r="N47">
        <f t="shared" si="2"/>
        <v>10.77</v>
      </c>
      <c r="O47">
        <f t="shared" si="3"/>
        <v>8.52</v>
      </c>
      <c r="P47">
        <f t="shared" si="4"/>
        <v>7.32</v>
      </c>
      <c r="Q47" s="1">
        <f t="shared" si="5"/>
        <v>0.6348655680832611</v>
      </c>
      <c r="R47" s="1">
        <f t="shared" si="6"/>
        <v>0.7389418907198613</v>
      </c>
      <c r="S47" s="28">
        <f>Q47-Gem!U54</f>
        <v>-0.0925125876751619</v>
      </c>
      <c r="T47" s="28">
        <f>Q47-Ellery!U54</f>
        <v>-0.21290157403521093</v>
      </c>
      <c r="U47" s="28">
        <f t="shared" si="7"/>
        <v>0.04281138186334025</v>
      </c>
    </row>
    <row r="48" spans="1:21" ht="12.75">
      <c r="A48">
        <v>1971</v>
      </c>
      <c r="B48">
        <v>0.5</v>
      </c>
      <c r="C48">
        <v>0.18</v>
      </c>
      <c r="D48">
        <v>0.25</v>
      </c>
      <c r="E48">
        <v>0.1</v>
      </c>
      <c r="F48">
        <v>1.35</v>
      </c>
      <c r="G48">
        <v>0.02</v>
      </c>
      <c r="H48">
        <v>0.22</v>
      </c>
      <c r="I48">
        <v>0.21</v>
      </c>
      <c r="J48">
        <v>0.17</v>
      </c>
      <c r="K48">
        <v>0.15</v>
      </c>
      <c r="L48">
        <v>1.15</v>
      </c>
      <c r="M48">
        <v>5.17</v>
      </c>
      <c r="N48">
        <f t="shared" si="2"/>
        <v>9.469999999999999</v>
      </c>
      <c r="O48">
        <f t="shared" si="3"/>
        <v>8.620000000000001</v>
      </c>
      <c r="P48">
        <f t="shared" si="4"/>
        <v>9.35</v>
      </c>
      <c r="Q48" s="1">
        <f t="shared" si="5"/>
        <v>0.810928013876843</v>
      </c>
      <c r="R48" s="1">
        <f t="shared" si="6"/>
        <v>0.7476149176062447</v>
      </c>
      <c r="S48" s="28">
        <f>Q48-Gem!U55</f>
        <v>0.028225584426071038</v>
      </c>
      <c r="T48" s="28">
        <f>Q48-Ellery!U55</f>
        <v>-0.027607544116927007</v>
      </c>
      <c r="U48" s="28">
        <f t="shared" si="7"/>
        <v>-0.006668418345236386</v>
      </c>
    </row>
    <row r="49" spans="1:21" ht="12.75">
      <c r="A49">
        <v>1972</v>
      </c>
      <c r="B49">
        <v>0.33</v>
      </c>
      <c r="C49">
        <v>0.48</v>
      </c>
      <c r="D49" t="s">
        <v>55</v>
      </c>
      <c r="E49">
        <v>0.51</v>
      </c>
      <c r="F49">
        <v>0.21</v>
      </c>
      <c r="G49">
        <v>0.1</v>
      </c>
      <c r="H49">
        <v>0.09</v>
      </c>
      <c r="I49">
        <v>0.06</v>
      </c>
      <c r="J49">
        <v>1.61</v>
      </c>
      <c r="K49">
        <v>1.13</v>
      </c>
      <c r="L49">
        <v>1.66</v>
      </c>
      <c r="M49">
        <v>0.12</v>
      </c>
      <c r="N49">
        <f t="shared" si="2"/>
        <v>6.300000000000001</v>
      </c>
      <c r="O49">
        <f t="shared" si="3"/>
        <v>9.86</v>
      </c>
      <c r="P49">
        <f t="shared" si="4"/>
        <v>12.620000000000001</v>
      </c>
      <c r="Q49" s="1">
        <f t="shared" si="5"/>
        <v>1.0945359930615786</v>
      </c>
      <c r="R49" s="1">
        <f t="shared" si="6"/>
        <v>0.8551604509973981</v>
      </c>
      <c r="S49" s="28">
        <f>Q49-Gem!U56</f>
        <v>0.04428174821338171</v>
      </c>
      <c r="T49" s="28">
        <f>Q49-Ellery!U56</f>
        <v>0.19253329421048193</v>
      </c>
      <c r="U49" s="28">
        <f t="shared" si="7"/>
        <v>0.12441635322615514</v>
      </c>
    </row>
    <row r="50" spans="1:21" ht="12.75">
      <c r="A50">
        <v>1973</v>
      </c>
      <c r="B50">
        <v>2.28</v>
      </c>
      <c r="C50">
        <v>4.14</v>
      </c>
      <c r="D50">
        <v>0.71</v>
      </c>
      <c r="E50">
        <v>0.4</v>
      </c>
      <c r="F50">
        <v>0.13</v>
      </c>
      <c r="G50">
        <v>0.61</v>
      </c>
      <c r="H50">
        <v>0.04</v>
      </c>
      <c r="I50">
        <v>0.66</v>
      </c>
      <c r="J50">
        <v>0</v>
      </c>
      <c r="K50">
        <v>0.99</v>
      </c>
      <c r="L50">
        <v>3.83</v>
      </c>
      <c r="M50">
        <v>1.59</v>
      </c>
      <c r="N50">
        <f t="shared" si="2"/>
        <v>15.379999999999999</v>
      </c>
      <c r="O50">
        <f t="shared" si="3"/>
        <v>11.879999999999999</v>
      </c>
      <c r="P50">
        <f t="shared" si="4"/>
        <v>13.129999999999999</v>
      </c>
      <c r="Q50" s="1">
        <f t="shared" si="5"/>
        <v>1.1387684301821335</v>
      </c>
      <c r="R50" s="1">
        <f t="shared" si="6"/>
        <v>1.0303555941023417</v>
      </c>
      <c r="S50" s="28">
        <f>Q50-Gem!U57</f>
        <v>0.3007417270390127</v>
      </c>
      <c r="T50" s="28">
        <f>Q50-Ellery!U57</f>
        <v>0.020208153739067924</v>
      </c>
      <c r="U50" s="28">
        <f t="shared" si="7"/>
        <v>0.13982448362985597</v>
      </c>
    </row>
    <row r="51" spans="1:21" ht="12.75">
      <c r="A51">
        <v>1974</v>
      </c>
      <c r="B51">
        <v>2.99</v>
      </c>
      <c r="C51">
        <v>0.02</v>
      </c>
      <c r="D51">
        <v>1.87</v>
      </c>
      <c r="E51">
        <v>0.25</v>
      </c>
      <c r="F51">
        <v>0.1</v>
      </c>
      <c r="G51" t="s">
        <v>55</v>
      </c>
      <c r="H51">
        <v>0.95</v>
      </c>
      <c r="I51">
        <v>0.35</v>
      </c>
      <c r="J51">
        <v>0</v>
      </c>
      <c r="K51">
        <v>0.92</v>
      </c>
      <c r="L51">
        <v>0.86</v>
      </c>
      <c r="M51">
        <v>1.87</v>
      </c>
      <c r="N51">
        <f t="shared" si="2"/>
        <v>10.18</v>
      </c>
      <c r="O51">
        <f t="shared" si="3"/>
        <v>12.939999999999998</v>
      </c>
      <c r="P51">
        <f t="shared" si="4"/>
        <v>10.73</v>
      </c>
      <c r="Q51" s="1">
        <f t="shared" si="5"/>
        <v>0.9306157849089333</v>
      </c>
      <c r="R51" s="1">
        <f t="shared" si="6"/>
        <v>1.122289679098005</v>
      </c>
      <c r="S51" s="28">
        <f>Q51-Gem!U58</f>
        <v>0.07444997563717348</v>
      </c>
      <c r="T51" s="28">
        <f>Q51-Ellery!U58</f>
        <v>-0.012544393164793388</v>
      </c>
      <c r="U51" s="28">
        <f t="shared" si="7"/>
        <v>0.1335698172474675</v>
      </c>
    </row>
    <row r="52" spans="1:21" ht="12.75">
      <c r="A52">
        <v>1975</v>
      </c>
      <c r="B52">
        <v>0.41</v>
      </c>
      <c r="C52">
        <v>2.39</v>
      </c>
      <c r="D52">
        <v>2.63</v>
      </c>
      <c r="E52">
        <v>2.2</v>
      </c>
      <c r="F52">
        <v>0.09</v>
      </c>
      <c r="G52">
        <v>0.08</v>
      </c>
      <c r="H52" t="s">
        <v>55</v>
      </c>
      <c r="I52">
        <v>0.38</v>
      </c>
      <c r="J52">
        <v>1.36</v>
      </c>
      <c r="K52">
        <v>1.28</v>
      </c>
      <c r="L52">
        <v>0.1</v>
      </c>
      <c r="M52">
        <v>0.08</v>
      </c>
      <c r="N52">
        <f t="shared" si="2"/>
        <v>10.999999999999998</v>
      </c>
      <c r="O52">
        <f t="shared" si="3"/>
        <v>13.190000000000001</v>
      </c>
      <c r="P52">
        <f t="shared" si="4"/>
        <v>7.86</v>
      </c>
      <c r="Q52" s="1">
        <f t="shared" si="5"/>
        <v>0.6816999132697312</v>
      </c>
      <c r="R52" s="1">
        <f t="shared" si="6"/>
        <v>1.1439722463139637</v>
      </c>
      <c r="S52" s="28">
        <f>Q52-Gem!U59</f>
        <v>0.02551774906621629</v>
      </c>
      <c r="T52" s="28">
        <f>Q52-Ellery!U59</f>
        <v>0.08203159450262698</v>
      </c>
      <c r="U52" s="28">
        <f t="shared" si="7"/>
        <v>0.04555726009515019</v>
      </c>
    </row>
    <row r="53" spans="1:21" ht="12.75">
      <c r="A53">
        <v>1976</v>
      </c>
      <c r="B53">
        <v>0.1</v>
      </c>
      <c r="C53">
        <v>1.61</v>
      </c>
      <c r="D53">
        <v>0.58</v>
      </c>
      <c r="E53">
        <v>0.65</v>
      </c>
      <c r="F53">
        <v>0.24</v>
      </c>
      <c r="G53">
        <v>0.05</v>
      </c>
      <c r="H53">
        <v>1.47</v>
      </c>
      <c r="I53">
        <v>0.35</v>
      </c>
      <c r="J53">
        <v>1.74</v>
      </c>
      <c r="K53">
        <v>0.07</v>
      </c>
      <c r="L53" t="s">
        <v>55</v>
      </c>
      <c r="M53">
        <v>0.01</v>
      </c>
      <c r="N53">
        <f t="shared" si="2"/>
        <v>6.869999999999999</v>
      </c>
      <c r="O53">
        <f t="shared" si="3"/>
        <v>8.25</v>
      </c>
      <c r="P53">
        <f t="shared" si="4"/>
        <v>6.640000000000001</v>
      </c>
      <c r="Q53" s="1">
        <f t="shared" si="5"/>
        <v>0.5758889852558544</v>
      </c>
      <c r="R53" s="1">
        <f t="shared" si="6"/>
        <v>0.7155247181266262</v>
      </c>
      <c r="S53" s="28">
        <f>Q53-Gem!U60</f>
        <v>0.0367040555820608</v>
      </c>
      <c r="T53" s="28">
        <f>Q53-Ellery!U60</f>
        <v>0.09353871474017211</v>
      </c>
      <c r="U53" s="28">
        <f t="shared" si="7"/>
        <v>0.23388445829808757</v>
      </c>
    </row>
    <row r="54" spans="1:21" ht="12.75">
      <c r="A54">
        <v>1977</v>
      </c>
      <c r="B54">
        <v>0.73</v>
      </c>
      <c r="C54">
        <v>0.44</v>
      </c>
      <c r="D54">
        <v>0.89</v>
      </c>
      <c r="E54">
        <v>0.01</v>
      </c>
      <c r="F54">
        <v>1.25</v>
      </c>
      <c r="G54">
        <v>2.32</v>
      </c>
      <c r="H54">
        <v>0.29</v>
      </c>
      <c r="I54">
        <v>0.53</v>
      </c>
      <c r="J54">
        <v>0.11</v>
      </c>
      <c r="K54">
        <v>0.07</v>
      </c>
      <c r="L54">
        <v>1.25</v>
      </c>
      <c r="M54">
        <v>3.86</v>
      </c>
      <c r="N54">
        <f t="shared" si="2"/>
        <v>11.75</v>
      </c>
      <c r="O54">
        <f t="shared" si="3"/>
        <v>6.65</v>
      </c>
      <c r="P54">
        <f t="shared" si="4"/>
        <v>21.150000000000002</v>
      </c>
      <c r="Q54" s="1">
        <f t="shared" si="5"/>
        <v>1.8343451864700784</v>
      </c>
      <c r="R54" s="1">
        <f t="shared" si="6"/>
        <v>0.5767562879444927</v>
      </c>
      <c r="S54" s="28">
        <f>Q54-Gem!U61</f>
        <v>0.6394315702459856</v>
      </c>
      <c r="T54" s="28">
        <f>Q54-Ellery!U61</f>
        <v>0.5996208097911784</v>
      </c>
      <c r="U54" s="28">
        <f t="shared" si="7"/>
        <v>0.2834778240338636</v>
      </c>
    </row>
    <row r="55" spans="1:21" ht="12.75">
      <c r="A55">
        <v>1978</v>
      </c>
      <c r="B55">
        <v>3.3</v>
      </c>
      <c r="C55">
        <v>4.71</v>
      </c>
      <c r="D55">
        <v>3.45</v>
      </c>
      <c r="E55">
        <v>0.8</v>
      </c>
      <c r="F55">
        <v>0.02</v>
      </c>
      <c r="G55">
        <v>0.37</v>
      </c>
      <c r="H55">
        <v>0.51</v>
      </c>
      <c r="I55">
        <v>0.2</v>
      </c>
      <c r="J55">
        <v>0.98</v>
      </c>
      <c r="K55">
        <v>0.35</v>
      </c>
      <c r="L55">
        <v>1.24</v>
      </c>
      <c r="M55">
        <v>0.71</v>
      </c>
      <c r="N55">
        <f t="shared" si="2"/>
        <v>16.64</v>
      </c>
      <c r="O55">
        <f t="shared" si="3"/>
        <v>19.520000000000003</v>
      </c>
      <c r="P55">
        <f t="shared" si="4"/>
        <v>14.14</v>
      </c>
      <c r="Q55" s="1">
        <f t="shared" si="5"/>
        <v>1.2263660017346054</v>
      </c>
      <c r="R55" s="1">
        <f t="shared" si="6"/>
        <v>1.69297484822203</v>
      </c>
      <c r="S55" s="28">
        <f>Q55-Gem!U62</f>
        <v>0.1742978462735445</v>
      </c>
      <c r="T55" s="28">
        <f>Q55-Ellery!U62</f>
        <v>0.25935756467206506</v>
      </c>
      <c r="U55" s="28">
        <f t="shared" si="7"/>
        <v>0.3761191032592075</v>
      </c>
    </row>
    <row r="56" spans="1:21" ht="12.75">
      <c r="A56">
        <v>1979</v>
      </c>
      <c r="B56">
        <v>3.31</v>
      </c>
      <c r="C56">
        <v>1.32</v>
      </c>
      <c r="D56">
        <v>4.33</v>
      </c>
      <c r="E56">
        <v>0.18</v>
      </c>
      <c r="F56">
        <v>0.02</v>
      </c>
      <c r="G56">
        <v>0</v>
      </c>
      <c r="H56">
        <v>0.23</v>
      </c>
      <c r="I56">
        <v>0.36</v>
      </c>
      <c r="J56">
        <v>0.2</v>
      </c>
      <c r="K56">
        <v>0.44</v>
      </c>
      <c r="L56">
        <v>0.59</v>
      </c>
      <c r="M56">
        <v>1.68</v>
      </c>
      <c r="N56">
        <f aca="true" t="shared" si="8" ref="N56:N86">SUM(B56:M56)</f>
        <v>12.659999999999998</v>
      </c>
      <c r="O56">
        <f aca="true" t="shared" si="9" ref="O56:O85">SUM(K55:M55,B56:J56)</f>
        <v>12.249999999999998</v>
      </c>
      <c r="P56">
        <f aca="true" t="shared" si="10" ref="P56:P85">SUM(E56:M56,B57:D57)</f>
        <v>14.659999999999998</v>
      </c>
      <c r="Q56" s="1">
        <f t="shared" si="5"/>
        <v>1.2714657415437987</v>
      </c>
      <c r="R56" s="1">
        <f t="shared" si="6"/>
        <v>1.06244579358196</v>
      </c>
      <c r="S56" s="28">
        <f>Q56-Gem!U63</f>
        <v>0.3146278932580925</v>
      </c>
      <c r="T56" s="28">
        <f>Q56-Ellery!U63</f>
        <v>-0.08134598206358179</v>
      </c>
      <c r="U56" s="28">
        <f t="shared" si="7"/>
        <v>0.03194461741869096</v>
      </c>
    </row>
    <row r="57" spans="1:21" ht="12.75">
      <c r="A57">
        <v>1980</v>
      </c>
      <c r="B57">
        <v>4.82</v>
      </c>
      <c r="C57">
        <v>4.45</v>
      </c>
      <c r="D57">
        <v>1.69</v>
      </c>
      <c r="E57">
        <v>1.47</v>
      </c>
      <c r="F57">
        <v>0.37</v>
      </c>
      <c r="G57">
        <v>0.01</v>
      </c>
      <c r="H57">
        <v>0.12</v>
      </c>
      <c r="I57">
        <v>0</v>
      </c>
      <c r="J57">
        <v>0.27</v>
      </c>
      <c r="K57">
        <v>0.27</v>
      </c>
      <c r="L57">
        <v>0.48</v>
      </c>
      <c r="M57">
        <v>1.2</v>
      </c>
      <c r="N57">
        <f t="shared" si="8"/>
        <v>15.149999999999997</v>
      </c>
      <c r="O57">
        <f t="shared" si="9"/>
        <v>15.909999999999998</v>
      </c>
      <c r="P57">
        <f t="shared" si="10"/>
        <v>8.33</v>
      </c>
      <c r="Q57" s="1">
        <f t="shared" si="5"/>
        <v>0.7224631396357329</v>
      </c>
      <c r="R57" s="1">
        <f t="shared" si="6"/>
        <v>1.3798785776235907</v>
      </c>
      <c r="S57" s="28">
        <f>Q57-Gem!U64</f>
        <v>-0.3930918872755641</v>
      </c>
      <c r="T57" s="28">
        <f>Q57-Ellery!U64</f>
        <v>-0.3899427473908649</v>
      </c>
      <c r="U57" s="28">
        <f t="shared" si="7"/>
        <v>-0.06575853016355548</v>
      </c>
    </row>
    <row r="58" spans="1:21" ht="12.75">
      <c r="A58">
        <v>1981</v>
      </c>
      <c r="B58">
        <v>1.82</v>
      </c>
      <c r="C58">
        <v>0.44</v>
      </c>
      <c r="D58">
        <v>1.88</v>
      </c>
      <c r="E58">
        <v>0.28</v>
      </c>
      <c r="F58">
        <v>1.38</v>
      </c>
      <c r="G58">
        <v>0</v>
      </c>
      <c r="H58">
        <v>0.13</v>
      </c>
      <c r="I58">
        <v>0.16</v>
      </c>
      <c r="J58">
        <v>0.04</v>
      </c>
      <c r="K58">
        <v>1.25</v>
      </c>
      <c r="L58">
        <v>4.66</v>
      </c>
      <c r="M58">
        <v>0.31</v>
      </c>
      <c r="N58">
        <f t="shared" si="8"/>
        <v>12.350000000000001</v>
      </c>
      <c r="O58">
        <f t="shared" si="9"/>
        <v>8.079999999999998</v>
      </c>
      <c r="P58">
        <f t="shared" si="10"/>
        <v>12.58</v>
      </c>
      <c r="Q58" s="1">
        <f t="shared" si="5"/>
        <v>1.0910667823070253</v>
      </c>
      <c r="R58" s="1">
        <f t="shared" si="6"/>
        <v>0.7007805724197744</v>
      </c>
      <c r="S58" s="28">
        <f>Q58-Gem!U65</f>
        <v>-0.11881159647319484</v>
      </c>
      <c r="T58" s="28">
        <f>Q58-Ellery!U65</f>
        <v>-0.21827956604654952</v>
      </c>
      <c r="U58" s="28">
        <f t="shared" si="7"/>
        <v>-0.2756430857255386</v>
      </c>
    </row>
    <row r="59" spans="1:21" ht="12.75">
      <c r="A59">
        <v>1982</v>
      </c>
      <c r="B59">
        <v>2.01</v>
      </c>
      <c r="C59">
        <v>1.52</v>
      </c>
      <c r="D59">
        <v>0.84</v>
      </c>
      <c r="E59">
        <v>5.06</v>
      </c>
      <c r="F59">
        <v>0.42</v>
      </c>
      <c r="G59">
        <v>1.13</v>
      </c>
      <c r="H59">
        <v>0.14</v>
      </c>
      <c r="I59">
        <v>1.43</v>
      </c>
      <c r="J59">
        <v>1.67</v>
      </c>
      <c r="K59">
        <v>1.54</v>
      </c>
      <c r="L59">
        <v>1.8</v>
      </c>
      <c r="M59">
        <v>2.74</v>
      </c>
      <c r="N59">
        <f t="shared" si="8"/>
        <v>20.300000000000004</v>
      </c>
      <c r="O59">
        <f t="shared" si="9"/>
        <v>20.439999999999998</v>
      </c>
      <c r="P59">
        <f t="shared" si="10"/>
        <v>23.180000000000003</v>
      </c>
      <c r="Q59" s="1">
        <f t="shared" si="5"/>
        <v>2.0104076322636604</v>
      </c>
      <c r="R59" s="1">
        <f t="shared" si="6"/>
        <v>1.7727666955767563</v>
      </c>
      <c r="S59" s="28">
        <f>Q59-Gem!U66</f>
        <v>-0.31502577342785676</v>
      </c>
      <c r="T59" s="28">
        <f>Q59-Ellery!U66</f>
        <v>-0.1267040926048657</v>
      </c>
      <c r="U59" s="28">
        <f t="shared" si="7"/>
        <v>-0.18346868867249877</v>
      </c>
    </row>
    <row r="60" spans="1:21" ht="12.75">
      <c r="A60">
        <v>1983</v>
      </c>
      <c r="B60">
        <v>2.67</v>
      </c>
      <c r="C60">
        <v>2.1</v>
      </c>
      <c r="D60">
        <v>2.48</v>
      </c>
      <c r="E60">
        <v>0.45</v>
      </c>
      <c r="F60">
        <v>0.04</v>
      </c>
      <c r="G60">
        <v>0.07</v>
      </c>
      <c r="H60">
        <v>0</v>
      </c>
      <c r="I60">
        <v>2.23</v>
      </c>
      <c r="J60">
        <v>0.55</v>
      </c>
      <c r="K60">
        <v>1.03</v>
      </c>
      <c r="L60">
        <v>2.88</v>
      </c>
      <c r="M60">
        <v>2.76</v>
      </c>
      <c r="N60">
        <f t="shared" si="8"/>
        <v>17.259999999999998</v>
      </c>
      <c r="O60">
        <f t="shared" si="9"/>
        <v>16.669999999999998</v>
      </c>
      <c r="P60">
        <f t="shared" si="10"/>
        <v>11.899999999999999</v>
      </c>
      <c r="Q60" s="1">
        <f t="shared" si="5"/>
        <v>1.0320901994796183</v>
      </c>
      <c r="R60" s="1">
        <f t="shared" si="6"/>
        <v>1.445793581960104</v>
      </c>
      <c r="S60" s="28">
        <f>Q60-Gem!U67</f>
        <v>-0.11656869611644471</v>
      </c>
      <c r="T60" s="28">
        <f>Q60-Ellery!U67</f>
        <v>-0.12262711478519694</v>
      </c>
      <c r="U60" s="28">
        <f t="shared" si="7"/>
        <v>-0.26162875021026666</v>
      </c>
    </row>
    <row r="61" spans="1:21" ht="12.75">
      <c r="A61">
        <v>1984</v>
      </c>
      <c r="B61">
        <v>0.45</v>
      </c>
      <c r="C61">
        <v>0.95</v>
      </c>
      <c r="D61">
        <v>0.49</v>
      </c>
      <c r="E61">
        <v>0.5</v>
      </c>
      <c r="F61">
        <v>0.03</v>
      </c>
      <c r="G61">
        <v>0.11</v>
      </c>
      <c r="H61">
        <v>0.79</v>
      </c>
      <c r="I61">
        <v>1.14</v>
      </c>
      <c r="J61">
        <v>0.13</v>
      </c>
      <c r="K61">
        <v>0.2</v>
      </c>
      <c r="L61">
        <v>1.64</v>
      </c>
      <c r="M61">
        <v>0.57</v>
      </c>
      <c r="N61">
        <f t="shared" si="8"/>
        <v>6.999999999999999</v>
      </c>
      <c r="O61">
        <f t="shared" si="9"/>
        <v>11.26</v>
      </c>
      <c r="P61">
        <f t="shared" si="10"/>
        <v>6.870000000000001</v>
      </c>
      <c r="Q61" s="1">
        <f t="shared" si="5"/>
        <v>0.5958369470945362</v>
      </c>
      <c r="R61" s="1">
        <f t="shared" si="6"/>
        <v>0.9765828274067649</v>
      </c>
      <c r="S61" s="28">
        <f>Q61-Gem!U68</f>
        <v>-0.3532917810864985</v>
      </c>
      <c r="T61" s="28">
        <f>Q61-Ellery!U68</f>
        <v>-0.4650259285691418</v>
      </c>
      <c r="U61" s="28">
        <f t="shared" si="7"/>
        <v>-0.1480718197841867</v>
      </c>
    </row>
    <row r="62" spans="1:21" ht="12.75">
      <c r="A62">
        <v>1985</v>
      </c>
      <c r="B62">
        <v>0.49</v>
      </c>
      <c r="C62">
        <v>0.41</v>
      </c>
      <c r="D62">
        <v>0.86</v>
      </c>
      <c r="E62">
        <v>0.12</v>
      </c>
      <c r="F62">
        <v>0</v>
      </c>
      <c r="G62">
        <v>0.23</v>
      </c>
      <c r="H62">
        <v>0.31</v>
      </c>
      <c r="I62">
        <v>0</v>
      </c>
      <c r="J62">
        <v>2.64</v>
      </c>
      <c r="K62">
        <v>1.02</v>
      </c>
      <c r="L62">
        <v>1.67</v>
      </c>
      <c r="M62">
        <v>0.87</v>
      </c>
      <c r="N62">
        <f t="shared" si="8"/>
        <v>8.62</v>
      </c>
      <c r="O62">
        <f t="shared" si="9"/>
        <v>7.470000000000001</v>
      </c>
      <c r="P62">
        <f t="shared" si="10"/>
        <v>17.32</v>
      </c>
      <c r="Q62" s="1">
        <f t="shared" si="5"/>
        <v>1.502168256721596</v>
      </c>
      <c r="R62" s="1">
        <f t="shared" si="6"/>
        <v>0.6478751084128361</v>
      </c>
      <c r="S62" s="28">
        <f>Q62-Gem!U69</f>
        <v>0.02564501785038309</v>
      </c>
      <c r="T62" s="28">
        <f>Q62-Ellery!U69</f>
        <v>0.17743593482685105</v>
      </c>
      <c r="U62" s="28">
        <f t="shared" si="7"/>
        <v>-0.06911376274578084</v>
      </c>
    </row>
    <row r="63" spans="1:21" ht="12.75">
      <c r="A63">
        <v>1986</v>
      </c>
      <c r="B63">
        <v>1.11</v>
      </c>
      <c r="C63">
        <v>7.45</v>
      </c>
      <c r="D63">
        <v>1.9</v>
      </c>
      <c r="E63">
        <v>0.57</v>
      </c>
      <c r="F63" t="s">
        <v>55</v>
      </c>
      <c r="G63">
        <v>0.52</v>
      </c>
      <c r="H63">
        <v>0.1</v>
      </c>
      <c r="I63">
        <v>0.65</v>
      </c>
      <c r="J63">
        <v>0.21</v>
      </c>
      <c r="K63">
        <v>0.06</v>
      </c>
      <c r="L63" t="s">
        <v>55</v>
      </c>
      <c r="M63">
        <v>0.51</v>
      </c>
      <c r="N63">
        <f t="shared" si="8"/>
        <v>13.080000000000002</v>
      </c>
      <c r="O63">
        <f t="shared" si="9"/>
        <v>16.07</v>
      </c>
      <c r="P63">
        <f t="shared" si="10"/>
        <v>5.57</v>
      </c>
      <c r="Q63" s="1">
        <f t="shared" si="5"/>
        <v>0.4830875975715525</v>
      </c>
      <c r="R63" s="1">
        <f t="shared" si="6"/>
        <v>1.3937554206418041</v>
      </c>
      <c r="S63" s="28">
        <f>Q63-Gem!U70</f>
        <v>0.12030547499877292</v>
      </c>
      <c r="T63" s="28">
        <f>Q63-Ellery!U70</f>
        <v>-0.045420593567640166</v>
      </c>
      <c r="U63" s="28">
        <f t="shared" si="7"/>
        <v>0.08497514298819925</v>
      </c>
    </row>
    <row r="64" spans="1:21" ht="12.75">
      <c r="A64">
        <v>1987</v>
      </c>
      <c r="B64">
        <v>1.11</v>
      </c>
      <c r="C64">
        <v>0.88</v>
      </c>
      <c r="D64">
        <v>0.96</v>
      </c>
      <c r="E64">
        <v>0.04</v>
      </c>
      <c r="F64">
        <v>1.06</v>
      </c>
      <c r="G64">
        <v>0.83</v>
      </c>
      <c r="H64">
        <v>0.16</v>
      </c>
      <c r="I64">
        <v>0</v>
      </c>
      <c r="J64">
        <v>0</v>
      </c>
      <c r="K64">
        <v>1.27</v>
      </c>
      <c r="L64">
        <v>1.85</v>
      </c>
      <c r="M64">
        <v>0.87</v>
      </c>
      <c r="N64">
        <f t="shared" si="8"/>
        <v>9.03</v>
      </c>
      <c r="O64">
        <f t="shared" si="9"/>
        <v>5.61</v>
      </c>
      <c r="P64">
        <f t="shared" si="10"/>
        <v>7.9700000000000015</v>
      </c>
      <c r="Q64" s="1">
        <f t="shared" si="5"/>
        <v>0.6912402428447529</v>
      </c>
      <c r="R64" s="1">
        <f t="shared" si="6"/>
        <v>0.48655680832610587</v>
      </c>
      <c r="S64" s="28">
        <f>Q64-Gem!U71</f>
        <v>0.10897493611544173</v>
      </c>
      <c r="T64" s="28">
        <f>Q64-Ellery!U71</f>
        <v>-0.04497859110023594</v>
      </c>
      <c r="U64" s="28">
        <f t="shared" si="7"/>
        <v>-0.07844848973645413</v>
      </c>
    </row>
    <row r="65" spans="1:21" ht="12.75">
      <c r="A65">
        <v>1988</v>
      </c>
      <c r="B65">
        <v>1.58</v>
      </c>
      <c r="C65">
        <v>0.11</v>
      </c>
      <c r="D65">
        <v>0.2</v>
      </c>
      <c r="E65">
        <v>0.41</v>
      </c>
      <c r="F65">
        <v>0.34</v>
      </c>
      <c r="G65">
        <v>0.69</v>
      </c>
      <c r="H65">
        <v>0.07</v>
      </c>
      <c r="I65">
        <v>0.05</v>
      </c>
      <c r="J65">
        <v>0.42</v>
      </c>
      <c r="K65">
        <v>0</v>
      </c>
      <c r="L65">
        <v>0.92</v>
      </c>
      <c r="M65">
        <v>0.91</v>
      </c>
      <c r="N65">
        <f t="shared" si="8"/>
        <v>5.7</v>
      </c>
      <c r="O65">
        <f t="shared" si="9"/>
        <v>7.86</v>
      </c>
      <c r="P65">
        <f t="shared" si="10"/>
        <v>4.869999999999999</v>
      </c>
      <c r="Q65" s="1">
        <f t="shared" si="5"/>
        <v>0.422376409366869</v>
      </c>
      <c r="R65" s="1">
        <f t="shared" si="6"/>
        <v>0.6816999132697312</v>
      </c>
      <c r="S65" s="28">
        <f>Q65-Gem!U72</f>
        <v>-0.46462588032357705</v>
      </c>
      <c r="T65" s="28">
        <f>Q65-Ellery!U72</f>
        <v>-0.40308107111690644</v>
      </c>
      <c r="U65" s="28">
        <f t="shared" si="7"/>
        <v>-0.17577630433664862</v>
      </c>
    </row>
    <row r="66" spans="1:21" ht="12.75">
      <c r="A66">
        <v>1989</v>
      </c>
      <c r="B66">
        <v>0.31</v>
      </c>
      <c r="C66">
        <v>0.48</v>
      </c>
      <c r="D66">
        <v>0.27</v>
      </c>
      <c r="E66" t="s">
        <v>55</v>
      </c>
      <c r="F66">
        <v>1.47</v>
      </c>
      <c r="G66">
        <v>0.75</v>
      </c>
      <c r="H66" t="s">
        <v>55</v>
      </c>
      <c r="I66">
        <v>0.79</v>
      </c>
      <c r="J66">
        <v>0.64</v>
      </c>
      <c r="K66">
        <v>0.07</v>
      </c>
      <c r="L66">
        <v>0.21</v>
      </c>
      <c r="M66">
        <v>0.06</v>
      </c>
      <c r="N66">
        <f t="shared" si="8"/>
        <v>5.05</v>
      </c>
      <c r="O66">
        <f t="shared" si="9"/>
        <v>6.54</v>
      </c>
      <c r="P66">
        <f t="shared" si="10"/>
        <v>7.5</v>
      </c>
      <c r="Q66" s="1">
        <f t="shared" si="5"/>
        <v>0.6504770164787511</v>
      </c>
      <c r="R66" s="1">
        <f t="shared" si="6"/>
        <v>0.567215958369471</v>
      </c>
      <c r="S66" s="28">
        <f>Q66-Gem!U73</f>
        <v>-0.17167796880181052</v>
      </c>
      <c r="T66" s="28">
        <f>Q66-Ellery!U73</f>
        <v>-0.007658001744799581</v>
      </c>
      <c r="U66" s="28">
        <f t="shared" si="7"/>
        <v>-0.30306460962726384</v>
      </c>
    </row>
    <row r="67" spans="1:21" ht="12.75">
      <c r="A67">
        <v>1990</v>
      </c>
      <c r="B67">
        <v>2.34</v>
      </c>
      <c r="C67">
        <v>1.03</v>
      </c>
      <c r="D67">
        <v>0.14</v>
      </c>
      <c r="E67">
        <v>0.64</v>
      </c>
      <c r="F67">
        <v>0.22</v>
      </c>
      <c r="G67">
        <v>0.55</v>
      </c>
      <c r="H67">
        <v>0.44</v>
      </c>
      <c r="I67">
        <v>0.23</v>
      </c>
      <c r="J67">
        <v>0.42</v>
      </c>
      <c r="K67" t="s">
        <v>55</v>
      </c>
      <c r="L67">
        <v>0.08</v>
      </c>
      <c r="M67">
        <v>0.14</v>
      </c>
      <c r="N67">
        <f t="shared" si="8"/>
        <v>6.23</v>
      </c>
      <c r="O67">
        <f t="shared" si="9"/>
        <v>6.3500000000000005</v>
      </c>
      <c r="P67">
        <f t="shared" si="10"/>
        <v>6.95</v>
      </c>
      <c r="Q67" s="1">
        <f t="shared" si="5"/>
        <v>0.6027753686036427</v>
      </c>
      <c r="R67" s="1">
        <f t="shared" si="6"/>
        <v>0.5507372072853427</v>
      </c>
      <c r="S67" s="28">
        <f>Q67-Gem!U74</f>
        <v>-0.27288997975640394</v>
      </c>
      <c r="T67" s="28">
        <f>Q67-Ellery!U74</f>
        <v>-0.14075180277340205</v>
      </c>
      <c r="U67" s="28">
        <f t="shared" si="7"/>
        <v>-0.15168264089030747</v>
      </c>
    </row>
    <row r="68" spans="1:21" ht="12.75">
      <c r="A68">
        <v>1991</v>
      </c>
      <c r="B68">
        <v>0.18</v>
      </c>
      <c r="C68">
        <v>0.13</v>
      </c>
      <c r="D68">
        <v>3.92</v>
      </c>
      <c r="E68">
        <v>0.04</v>
      </c>
      <c r="F68">
        <v>0.39</v>
      </c>
      <c r="G68" t="s">
        <v>55</v>
      </c>
      <c r="H68">
        <v>0.09</v>
      </c>
      <c r="I68">
        <v>0.25</v>
      </c>
      <c r="J68">
        <v>0.48</v>
      </c>
      <c r="K68">
        <v>1.39</v>
      </c>
      <c r="L68">
        <v>0.35</v>
      </c>
      <c r="M68">
        <v>0.91</v>
      </c>
      <c r="N68">
        <f t="shared" si="8"/>
        <v>8.129999999999997</v>
      </c>
      <c r="O68">
        <f t="shared" si="9"/>
        <v>5.699999999999999</v>
      </c>
      <c r="P68">
        <f t="shared" si="10"/>
        <v>6.76</v>
      </c>
      <c r="Q68" s="1">
        <f t="shared" si="5"/>
        <v>0.5862966175195143</v>
      </c>
      <c r="R68" s="1">
        <f t="shared" si="6"/>
        <v>0.4943625325238508</v>
      </c>
      <c r="S68" s="28">
        <f>Q68-Gem!U75</f>
        <v>-0.010479974112707957</v>
      </c>
      <c r="T68" s="28">
        <f>Q68-Ellery!U75</f>
        <v>-0.0033708184458293156</v>
      </c>
      <c r="U68" s="28">
        <f t="shared" si="7"/>
        <v>-0.04059922571783958</v>
      </c>
    </row>
    <row r="69" spans="1:21" ht="12.75">
      <c r="A69">
        <v>1992</v>
      </c>
      <c r="B69">
        <v>0.35</v>
      </c>
      <c r="C69">
        <v>1.79</v>
      </c>
      <c r="D69">
        <v>0.72</v>
      </c>
      <c r="E69">
        <v>0.09</v>
      </c>
      <c r="F69">
        <v>0.01</v>
      </c>
      <c r="G69">
        <v>0.09</v>
      </c>
      <c r="H69">
        <v>0.82</v>
      </c>
      <c r="I69">
        <v>0.62</v>
      </c>
      <c r="J69">
        <v>0.01</v>
      </c>
      <c r="K69">
        <v>0.86</v>
      </c>
      <c r="L69" t="s">
        <v>55</v>
      </c>
      <c r="M69">
        <v>2.5</v>
      </c>
      <c r="N69">
        <f t="shared" si="8"/>
        <v>7.859999999999999</v>
      </c>
      <c r="O69">
        <f t="shared" si="9"/>
        <v>7.1499999999999995</v>
      </c>
      <c r="P69">
        <f t="shared" si="10"/>
        <v>16.32</v>
      </c>
      <c r="Q69" s="1">
        <f t="shared" si="5"/>
        <v>1.4154379878577625</v>
      </c>
      <c r="R69" s="1">
        <f t="shared" si="6"/>
        <v>0.6201214223764093</v>
      </c>
      <c r="S69" s="28">
        <f>Q69-Gem!U76</f>
        <v>0.16157227671559315</v>
      </c>
      <c r="T69" s="28">
        <f>Q69-Ellery!U76</f>
        <v>0.49574141943432026</v>
      </c>
      <c r="U69" s="28">
        <f t="shared" si="7"/>
        <v>0.017799941921917417</v>
      </c>
    </row>
    <row r="70" spans="1:21" ht="12.75">
      <c r="A70">
        <v>1993</v>
      </c>
      <c r="B70">
        <v>5.07</v>
      </c>
      <c r="C70">
        <v>4.9</v>
      </c>
      <c r="D70">
        <v>1.35</v>
      </c>
      <c r="E70">
        <v>0.03</v>
      </c>
      <c r="F70" t="s">
        <v>55</v>
      </c>
      <c r="G70">
        <v>0.19</v>
      </c>
      <c r="H70">
        <v>0</v>
      </c>
      <c r="I70">
        <v>0.01</v>
      </c>
      <c r="J70">
        <v>0</v>
      </c>
      <c r="K70">
        <v>0.02</v>
      </c>
      <c r="L70">
        <v>0.53</v>
      </c>
      <c r="M70">
        <v>0.45</v>
      </c>
      <c r="N70">
        <f t="shared" si="8"/>
        <v>12.549999999999997</v>
      </c>
      <c r="O70">
        <f t="shared" si="9"/>
        <v>14.909999999999998</v>
      </c>
      <c r="P70">
        <f t="shared" si="10"/>
        <v>3.4800000000000004</v>
      </c>
      <c r="Q70" s="1">
        <f t="shared" si="5"/>
        <v>0.30182133564614055</v>
      </c>
      <c r="R70" s="1">
        <f t="shared" si="6"/>
        <v>1.293148308759757</v>
      </c>
      <c r="S70" s="28">
        <f>Q70-Gem!U77</f>
        <v>-0.09769247683713295</v>
      </c>
      <c r="T70" s="28">
        <f>Q70-Ellery!U77</f>
        <v>-0.10321441782516211</v>
      </c>
      <c r="U70" s="28">
        <f t="shared" si="7"/>
        <v>0.04745538040288597</v>
      </c>
    </row>
    <row r="71" spans="1:21" ht="12.75">
      <c r="A71">
        <v>1994</v>
      </c>
      <c r="B71">
        <v>0.2</v>
      </c>
      <c r="C71">
        <v>1.06</v>
      </c>
      <c r="D71">
        <v>0.99</v>
      </c>
      <c r="E71">
        <v>0.35</v>
      </c>
      <c r="F71">
        <v>2.37</v>
      </c>
      <c r="G71">
        <v>0</v>
      </c>
      <c r="H71">
        <v>0.03</v>
      </c>
      <c r="I71">
        <v>0</v>
      </c>
      <c r="J71">
        <v>0.37</v>
      </c>
      <c r="K71">
        <v>0.54</v>
      </c>
      <c r="L71">
        <v>1.51</v>
      </c>
      <c r="M71">
        <v>0.21</v>
      </c>
      <c r="N71">
        <f t="shared" si="8"/>
        <v>7.630000000000001</v>
      </c>
      <c r="O71">
        <f t="shared" si="9"/>
        <v>6.370000000000001</v>
      </c>
      <c r="P71">
        <f t="shared" si="10"/>
        <v>17.26</v>
      </c>
      <c r="Q71" s="1">
        <f t="shared" si="5"/>
        <v>1.496964440589766</v>
      </c>
      <c r="R71" s="1">
        <f t="shared" si="6"/>
        <v>0.5524718126626194</v>
      </c>
      <c r="S71" s="28">
        <f>Q71-Gem!U78</f>
        <v>0.07848634133019772</v>
      </c>
      <c r="T71" s="28">
        <f>Q71-Ellery!U78</f>
        <v>0.3426317756634798</v>
      </c>
      <c r="U71" s="28">
        <f t="shared" si="7"/>
        <v>0.00033006237277231437</v>
      </c>
    </row>
    <row r="72" spans="1:21" ht="12.75">
      <c r="A72">
        <v>1995</v>
      </c>
      <c r="B72">
        <v>4.51</v>
      </c>
      <c r="C72">
        <v>0.18</v>
      </c>
      <c r="D72">
        <v>7.19</v>
      </c>
      <c r="E72">
        <v>0.76</v>
      </c>
      <c r="F72">
        <v>1.73</v>
      </c>
      <c r="G72">
        <v>0.99</v>
      </c>
      <c r="H72">
        <v>0.1</v>
      </c>
      <c r="I72">
        <v>0</v>
      </c>
      <c r="J72">
        <v>0</v>
      </c>
      <c r="K72">
        <v>0.01</v>
      </c>
      <c r="L72">
        <v>0</v>
      </c>
      <c r="M72">
        <v>1.79</v>
      </c>
      <c r="N72">
        <f t="shared" si="8"/>
        <v>17.259999999999998</v>
      </c>
      <c r="O72">
        <f t="shared" si="9"/>
        <v>17.72</v>
      </c>
      <c r="P72">
        <f t="shared" si="10"/>
        <v>10.46</v>
      </c>
      <c r="Q72" s="1">
        <f t="shared" si="5"/>
        <v>0.9071986123156983</v>
      </c>
      <c r="R72" s="1">
        <f t="shared" si="6"/>
        <v>1.5368603642671292</v>
      </c>
      <c r="S72" s="28">
        <f>Q72-Gem!U79</f>
        <v>0.020196322625252172</v>
      </c>
      <c r="T72" s="28">
        <f>Q72-Ellery!U79</f>
        <v>-0.2502112473188216</v>
      </c>
      <c r="U72" s="28">
        <f t="shared" si="7"/>
        <v>-0.010856768546256132</v>
      </c>
    </row>
    <row r="73" spans="1:21" ht="12.75">
      <c r="A73">
        <v>1996</v>
      </c>
      <c r="B73">
        <v>0.85</v>
      </c>
      <c r="C73">
        <v>2.86</v>
      </c>
      <c r="D73">
        <v>1.37</v>
      </c>
      <c r="E73">
        <v>0.68</v>
      </c>
      <c r="F73">
        <v>0.03</v>
      </c>
      <c r="G73">
        <v>0.05</v>
      </c>
      <c r="H73">
        <v>0.52</v>
      </c>
      <c r="I73">
        <v>0.03</v>
      </c>
      <c r="J73">
        <v>0</v>
      </c>
      <c r="K73">
        <v>1.09</v>
      </c>
      <c r="L73">
        <v>3.69</v>
      </c>
      <c r="M73">
        <v>1.43</v>
      </c>
      <c r="N73">
        <f t="shared" si="8"/>
        <v>12.6</v>
      </c>
      <c r="O73">
        <f t="shared" si="9"/>
        <v>8.19</v>
      </c>
      <c r="P73">
        <f t="shared" si="10"/>
        <v>10.799999999999999</v>
      </c>
      <c r="Q73" s="1">
        <f t="shared" si="5"/>
        <v>0.9366869037294016</v>
      </c>
      <c r="R73" s="1">
        <f t="shared" si="6"/>
        <v>0.7103209019947961</v>
      </c>
      <c r="S73" s="28">
        <f>Q73-Gem!U80</f>
        <v>-0.13125296959421828</v>
      </c>
      <c r="T73" s="28">
        <f>Q73-Ellery!U80</f>
        <v>-0.43920378018973405</v>
      </c>
      <c r="U73" s="28">
        <f t="shared" si="7"/>
        <v>0.009885032253073725</v>
      </c>
    </row>
    <row r="74" spans="1:21" ht="12.75">
      <c r="A74">
        <v>1997</v>
      </c>
      <c r="B74">
        <v>3.19</v>
      </c>
      <c r="C74">
        <v>0.07</v>
      </c>
      <c r="D74">
        <v>0.02</v>
      </c>
      <c r="E74">
        <v>0.04</v>
      </c>
      <c r="F74">
        <v>0.54</v>
      </c>
      <c r="G74">
        <v>0.99</v>
      </c>
      <c r="H74">
        <v>0.67</v>
      </c>
      <c r="I74">
        <v>0.02</v>
      </c>
      <c r="J74">
        <v>0.28</v>
      </c>
      <c r="K74">
        <v>0.04</v>
      </c>
      <c r="L74">
        <v>1.53</v>
      </c>
      <c r="M74">
        <v>0.7</v>
      </c>
      <c r="N74">
        <f t="shared" si="8"/>
        <v>8.09</v>
      </c>
      <c r="O74">
        <f t="shared" si="9"/>
        <v>12.03</v>
      </c>
      <c r="P74">
        <f t="shared" si="10"/>
        <v>11.860000000000001</v>
      </c>
      <c r="Q74" s="1">
        <f aca="true" t="shared" si="11" ref="Q74:Q85">P74/11.53</f>
        <v>1.0286209887250652</v>
      </c>
      <c r="R74" s="1">
        <f aca="true" t="shared" si="12" ref="R74:R86">O74/11.53</f>
        <v>1.0433651344319168</v>
      </c>
      <c r="S74" s="28">
        <f>Q74-Gem!U81</f>
        <v>0.1407117437281873</v>
      </c>
      <c r="T74" s="28">
        <f>Q74-Ellery!U81</f>
        <v>-0.07032217145300868</v>
      </c>
      <c r="U74" s="28">
        <f t="shared" si="7"/>
        <v>0.011856130571096949</v>
      </c>
    </row>
    <row r="75" spans="1:21" ht="12.75">
      <c r="A75">
        <v>1998</v>
      </c>
      <c r="B75">
        <v>1.18</v>
      </c>
      <c r="C75">
        <v>4.22</v>
      </c>
      <c r="D75">
        <v>1.65</v>
      </c>
      <c r="E75">
        <v>0.69</v>
      </c>
      <c r="F75">
        <v>0.44</v>
      </c>
      <c r="G75">
        <v>1.12</v>
      </c>
      <c r="H75">
        <v>0.13</v>
      </c>
      <c r="I75">
        <v>0.01</v>
      </c>
      <c r="J75">
        <v>1.07</v>
      </c>
      <c r="K75">
        <v>0.24</v>
      </c>
      <c r="L75">
        <v>0.77</v>
      </c>
      <c r="M75">
        <v>0.45</v>
      </c>
      <c r="N75">
        <f t="shared" si="8"/>
        <v>11.969999999999997</v>
      </c>
      <c r="O75">
        <f t="shared" si="9"/>
        <v>12.780000000000001</v>
      </c>
      <c r="P75">
        <f t="shared" si="10"/>
        <v>8.74</v>
      </c>
      <c r="Q75" s="1">
        <f t="shared" si="11"/>
        <v>0.7580225498699047</v>
      </c>
      <c r="R75" s="1">
        <f t="shared" si="12"/>
        <v>1.108412836079792</v>
      </c>
      <c r="S75" s="28">
        <f>Q75-Gem!U82</f>
        <v>0.026109617579321842</v>
      </c>
      <c r="T75" s="28">
        <f>Q75-Ellery!U82</f>
        <v>-0.07935906010827753</v>
      </c>
      <c r="U75" s="28">
        <f>AVERAGE(S74:S76)</f>
        <v>0.08341068065375457</v>
      </c>
    </row>
    <row r="76" spans="1:21" ht="12.75">
      <c r="A76">
        <v>1999</v>
      </c>
      <c r="B76">
        <v>2.21</v>
      </c>
      <c r="C76">
        <v>1.49</v>
      </c>
      <c r="D76">
        <v>0.12</v>
      </c>
      <c r="E76">
        <v>0.81</v>
      </c>
      <c r="F76">
        <v>0.11</v>
      </c>
      <c r="G76">
        <v>0.15</v>
      </c>
      <c r="H76">
        <v>0.18</v>
      </c>
      <c r="I76">
        <v>0.38</v>
      </c>
      <c r="J76">
        <v>0.44</v>
      </c>
      <c r="K76">
        <v>0.06</v>
      </c>
      <c r="L76">
        <v>0.59</v>
      </c>
      <c r="M76">
        <v>0.02</v>
      </c>
      <c r="N76">
        <f t="shared" si="8"/>
        <v>6.5600000000000005</v>
      </c>
      <c r="O76">
        <f t="shared" si="9"/>
        <v>7.3500000000000005</v>
      </c>
      <c r="P76">
        <f t="shared" si="10"/>
        <v>6.749999999999999</v>
      </c>
      <c r="Q76" s="1">
        <f t="shared" si="11"/>
        <v>0.5854293148308759</v>
      </c>
      <c r="R76" s="1">
        <f t="shared" si="12"/>
        <v>0.6374674761491761</v>
      </c>
      <c r="S76" s="37"/>
      <c r="T76" s="28">
        <f>Q76-Ellery!U83</f>
        <v>-0.23964351631437042</v>
      </c>
      <c r="U76" s="28">
        <f>AVERAGE(S75:S77)</f>
        <v>-0.28691318929112675</v>
      </c>
    </row>
    <row r="77" spans="1:21" ht="12.75">
      <c r="A77">
        <v>2000</v>
      </c>
      <c r="B77">
        <v>1.16</v>
      </c>
      <c r="C77">
        <v>1.81</v>
      </c>
      <c r="D77">
        <v>1.04</v>
      </c>
      <c r="E77">
        <v>0.51</v>
      </c>
      <c r="F77">
        <v>0.05</v>
      </c>
      <c r="G77">
        <v>0.19</v>
      </c>
      <c r="H77">
        <v>0</v>
      </c>
      <c r="I77">
        <v>0.45</v>
      </c>
      <c r="J77">
        <v>0.25</v>
      </c>
      <c r="K77">
        <v>0.58</v>
      </c>
      <c r="L77">
        <v>0.11</v>
      </c>
      <c r="M77">
        <v>0.02</v>
      </c>
      <c r="N77">
        <f t="shared" si="8"/>
        <v>6.17</v>
      </c>
      <c r="O77">
        <f t="shared" si="9"/>
        <v>6.13</v>
      </c>
      <c r="P77">
        <f t="shared" si="10"/>
        <v>5.6</v>
      </c>
      <c r="Q77" s="1">
        <f t="shared" si="11"/>
        <v>0.4856895056374675</v>
      </c>
      <c r="R77" s="1">
        <f t="shared" si="12"/>
        <v>0.5316565481352993</v>
      </c>
      <c r="S77" s="28">
        <f>Q77-Gem!U84</f>
        <v>-0.5999359961615753</v>
      </c>
      <c r="T77" s="28">
        <f>Q77-Ellery!U84</f>
        <v>-0.0347410493926108</v>
      </c>
      <c r="U77" s="28">
        <f>AVERAGE(S76:S78)</f>
        <v>-0.5735625693936934</v>
      </c>
    </row>
    <row r="78" spans="1:21" ht="12.75">
      <c r="A78">
        <v>2001</v>
      </c>
      <c r="B78">
        <v>1.25</v>
      </c>
      <c r="C78">
        <v>0.94</v>
      </c>
      <c r="D78">
        <v>1.25</v>
      </c>
      <c r="E78">
        <v>1.05</v>
      </c>
      <c r="F78">
        <v>0.05</v>
      </c>
      <c r="G78">
        <v>0</v>
      </c>
      <c r="H78">
        <v>0.55</v>
      </c>
      <c r="I78">
        <v>0</v>
      </c>
      <c r="J78">
        <v>0.1</v>
      </c>
      <c r="K78">
        <v>0.24</v>
      </c>
      <c r="L78">
        <v>1.8</v>
      </c>
      <c r="M78">
        <v>1.42</v>
      </c>
      <c r="N78">
        <f t="shared" si="8"/>
        <v>8.649999999999999</v>
      </c>
      <c r="O78">
        <f t="shared" si="9"/>
        <v>5.8999999999999995</v>
      </c>
      <c r="P78">
        <f t="shared" si="10"/>
        <v>6.25</v>
      </c>
      <c r="Q78" s="1">
        <f t="shared" si="11"/>
        <v>0.5420641803989593</v>
      </c>
      <c r="R78" s="1">
        <f t="shared" si="12"/>
        <v>0.5117085862966175</v>
      </c>
      <c r="S78" s="28">
        <f>Q78-Gem!U85</f>
        <v>-0.5471891426258114</v>
      </c>
      <c r="T78" s="28">
        <f>Q78-Ellery!U85</f>
        <v>-0.18146122537456433</v>
      </c>
      <c r="U78" s="28">
        <f>AVERAGE(S77:S79)</f>
        <v>-0.39292672391378525</v>
      </c>
    </row>
    <row r="79" spans="1:21" ht="12.75">
      <c r="A79">
        <v>2002</v>
      </c>
      <c r="B79">
        <v>0.2</v>
      </c>
      <c r="C79">
        <v>0.21</v>
      </c>
      <c r="D79">
        <v>0.63</v>
      </c>
      <c r="E79">
        <v>0.58</v>
      </c>
      <c r="F79">
        <v>0.01</v>
      </c>
      <c r="G79">
        <v>0.04</v>
      </c>
      <c r="H79">
        <v>0.34</v>
      </c>
      <c r="I79">
        <v>0.11</v>
      </c>
      <c r="J79">
        <v>0.49</v>
      </c>
      <c r="K79">
        <v>0.07</v>
      </c>
      <c r="L79">
        <v>3.08</v>
      </c>
      <c r="M79">
        <v>1.15</v>
      </c>
      <c r="N79">
        <f t="shared" si="8"/>
        <v>6.91</v>
      </c>
      <c r="O79">
        <f t="shared" si="9"/>
        <v>6.07</v>
      </c>
      <c r="P79">
        <f t="shared" si="10"/>
        <v>7.6400000000000015</v>
      </c>
      <c r="Q79" s="1">
        <f t="shared" si="11"/>
        <v>0.6626192541196879</v>
      </c>
      <c r="R79" s="1">
        <f t="shared" si="12"/>
        <v>0.5264527320034693</v>
      </c>
      <c r="S79" s="28">
        <f>Q79-Gem!U86</f>
        <v>-0.031655032953968876</v>
      </c>
      <c r="T79" s="28">
        <f>Q79-Ellery!U86</f>
        <v>0.07564436352404891</v>
      </c>
      <c r="U79" s="37"/>
    </row>
    <row r="80" spans="1:21" ht="12.75">
      <c r="A80">
        <v>2003</v>
      </c>
      <c r="B80">
        <v>0.11</v>
      </c>
      <c r="C80">
        <v>0.86</v>
      </c>
      <c r="D80">
        <v>0.8</v>
      </c>
      <c r="E80">
        <v>1.19</v>
      </c>
      <c r="F80">
        <v>0.37</v>
      </c>
      <c r="G80">
        <v>0.17</v>
      </c>
      <c r="H80">
        <v>0.66</v>
      </c>
      <c r="I80">
        <v>0.23</v>
      </c>
      <c r="J80">
        <v>0.34</v>
      </c>
      <c r="K80">
        <v>0</v>
      </c>
      <c r="L80">
        <v>0.78</v>
      </c>
      <c r="M80">
        <v>1.09</v>
      </c>
      <c r="N80">
        <f t="shared" si="8"/>
        <v>6.6000000000000005</v>
      </c>
      <c r="O80">
        <f t="shared" si="9"/>
        <v>9.03</v>
      </c>
      <c r="P80">
        <f t="shared" si="10"/>
        <v>7.109999999999999</v>
      </c>
      <c r="Q80" s="1">
        <f t="shared" si="11"/>
        <v>0.616652211621856</v>
      </c>
      <c r="R80" s="1">
        <f t="shared" si="12"/>
        <v>0.7831743278404163</v>
      </c>
      <c r="S80" s="37"/>
      <c r="T80" s="28">
        <f>Q80-Ellery!U87</f>
        <v>0.07352734561855168</v>
      </c>
      <c r="U80" s="37"/>
    </row>
    <row r="81" spans="1:21" ht="12.75">
      <c r="A81">
        <v>2004</v>
      </c>
      <c r="B81">
        <v>0.04</v>
      </c>
      <c r="C81">
        <v>1.93</v>
      </c>
      <c r="D81">
        <v>0.31</v>
      </c>
      <c r="E81">
        <v>0.08</v>
      </c>
      <c r="F81">
        <v>0.26</v>
      </c>
      <c r="G81">
        <v>0.25</v>
      </c>
      <c r="H81">
        <v>0.11</v>
      </c>
      <c r="I81">
        <v>0.65</v>
      </c>
      <c r="J81">
        <v>0</v>
      </c>
      <c r="K81">
        <v>1.91</v>
      </c>
      <c r="L81">
        <v>1.6</v>
      </c>
      <c r="M81">
        <v>0.94</v>
      </c>
      <c r="N81">
        <f t="shared" si="8"/>
        <v>8.08</v>
      </c>
      <c r="O81">
        <f t="shared" si="9"/>
        <v>5.5</v>
      </c>
      <c r="P81">
        <f t="shared" si="10"/>
        <v>12.889999999999999</v>
      </c>
      <c r="Q81" s="1">
        <f t="shared" si="11"/>
        <v>1.1179531656548134</v>
      </c>
      <c r="R81" s="1">
        <f t="shared" si="12"/>
        <v>0.47701647875108416</v>
      </c>
      <c r="S81" s="37"/>
      <c r="T81" s="28"/>
      <c r="U81" s="37"/>
    </row>
    <row r="82" spans="1:21" ht="12.75">
      <c r="A82">
        <v>2005</v>
      </c>
      <c r="B82">
        <v>4.27</v>
      </c>
      <c r="C82">
        <v>1.79</v>
      </c>
      <c r="D82">
        <v>1.03</v>
      </c>
      <c r="E82">
        <v>0.16</v>
      </c>
      <c r="F82">
        <v>0.64</v>
      </c>
      <c r="G82">
        <v>0</v>
      </c>
      <c r="H82">
        <v>0.11</v>
      </c>
      <c r="I82">
        <v>0.63</v>
      </c>
      <c r="J82">
        <v>0.35</v>
      </c>
      <c r="K82">
        <v>0.22</v>
      </c>
      <c r="L82">
        <v>0.43</v>
      </c>
      <c r="M82">
        <v>3.46</v>
      </c>
      <c r="N82">
        <f t="shared" si="8"/>
        <v>13.09</v>
      </c>
      <c r="O82">
        <f t="shared" si="9"/>
        <v>13.429999999999998</v>
      </c>
      <c r="P82">
        <f t="shared" si="10"/>
        <v>15.169999999999998</v>
      </c>
      <c r="Q82" s="1">
        <f t="shared" si="11"/>
        <v>1.3156981786643538</v>
      </c>
      <c r="R82" s="1">
        <f t="shared" si="12"/>
        <v>1.1647875108412835</v>
      </c>
      <c r="S82" s="37"/>
      <c r="T82" s="28"/>
      <c r="U82" s="37"/>
    </row>
    <row r="83" spans="1:21" ht="12.75">
      <c r="A83">
        <v>2006</v>
      </c>
      <c r="B83">
        <v>6.17</v>
      </c>
      <c r="C83">
        <v>1.62</v>
      </c>
      <c r="D83">
        <v>1.38</v>
      </c>
      <c r="E83">
        <v>1.77</v>
      </c>
      <c r="F83">
        <v>0.88</v>
      </c>
      <c r="G83">
        <v>0.13</v>
      </c>
      <c r="H83">
        <v>0.2</v>
      </c>
      <c r="I83">
        <v>0</v>
      </c>
      <c r="J83">
        <v>0</v>
      </c>
      <c r="K83">
        <v>0.32</v>
      </c>
      <c r="L83">
        <v>0.26</v>
      </c>
      <c r="M83">
        <v>0.63</v>
      </c>
      <c r="N83">
        <f t="shared" si="8"/>
        <v>13.360000000000001</v>
      </c>
      <c r="O83">
        <f t="shared" si="9"/>
        <v>16.26</v>
      </c>
      <c r="P83">
        <f t="shared" si="10"/>
        <v>5.319999999999999</v>
      </c>
      <c r="Q83" s="1">
        <f t="shared" si="11"/>
        <v>0.46140503035559405</v>
      </c>
      <c r="R83" s="1">
        <f t="shared" si="12"/>
        <v>1.4102341717259326</v>
      </c>
      <c r="S83" s="37"/>
      <c r="T83" s="28"/>
      <c r="U83" s="37"/>
    </row>
    <row r="84" spans="1:21" ht="12.75">
      <c r="A84">
        <v>2007</v>
      </c>
      <c r="B84">
        <v>0.27</v>
      </c>
      <c r="C84">
        <v>0.7</v>
      </c>
      <c r="D84">
        <v>0.16</v>
      </c>
      <c r="E84">
        <v>0.07</v>
      </c>
      <c r="F84">
        <v>0</v>
      </c>
      <c r="G84">
        <v>0</v>
      </c>
      <c r="H84">
        <v>0.03</v>
      </c>
      <c r="I84">
        <v>0.26</v>
      </c>
      <c r="J84">
        <v>0.23</v>
      </c>
      <c r="K84">
        <v>0.01</v>
      </c>
      <c r="L84">
        <v>0.21</v>
      </c>
      <c r="M84">
        <v>1.09</v>
      </c>
      <c r="N84">
        <f t="shared" si="8"/>
        <v>3.0300000000000002</v>
      </c>
      <c r="O84">
        <f t="shared" si="9"/>
        <v>2.9299999999999993</v>
      </c>
      <c r="P84">
        <f t="shared" si="10"/>
        <v>7.4799999999999995</v>
      </c>
      <c r="Q84" s="1">
        <f t="shared" si="11"/>
        <v>0.6487424111014745</v>
      </c>
      <c r="R84" s="1">
        <f t="shared" si="12"/>
        <v>0.25411968777103205</v>
      </c>
      <c r="S84" s="37"/>
      <c r="T84" s="28"/>
      <c r="U84" s="37"/>
    </row>
    <row r="85" spans="1:21" ht="12.75">
      <c r="A85">
        <v>2008</v>
      </c>
      <c r="B85">
        <v>5.12</v>
      </c>
      <c r="C85">
        <v>0.45</v>
      </c>
      <c r="D85">
        <v>0.01</v>
      </c>
      <c r="E85">
        <v>0</v>
      </c>
      <c r="F85">
        <v>0.69</v>
      </c>
      <c r="G85">
        <v>0.01</v>
      </c>
      <c r="H85">
        <v>0.02</v>
      </c>
      <c r="I85">
        <v>0.01</v>
      </c>
      <c r="J85">
        <v>0</v>
      </c>
      <c r="K85">
        <v>0.01</v>
      </c>
      <c r="L85">
        <v>1.03</v>
      </c>
      <c r="M85">
        <v>0.3</v>
      </c>
      <c r="N85">
        <f t="shared" si="8"/>
        <v>7.649999999999999</v>
      </c>
      <c r="O85">
        <f t="shared" si="9"/>
        <v>7.619999999999999</v>
      </c>
      <c r="P85">
        <f t="shared" si="10"/>
        <v>6.05</v>
      </c>
      <c r="Q85" s="1">
        <f t="shared" si="11"/>
        <v>0.5247181266261925</v>
      </c>
      <c r="R85" s="1">
        <f t="shared" si="12"/>
        <v>0.660884648742411</v>
      </c>
      <c r="S85" s="37"/>
      <c r="T85" s="28"/>
      <c r="U85" s="37"/>
    </row>
    <row r="86" spans="1:21" ht="12.75">
      <c r="A86">
        <v>2009</v>
      </c>
      <c r="B86">
        <v>0.68</v>
      </c>
      <c r="C86">
        <v>1.69</v>
      </c>
      <c r="D86">
        <v>1.61</v>
      </c>
      <c r="E86">
        <v>0.23</v>
      </c>
      <c r="F86">
        <v>0.2</v>
      </c>
      <c r="G86">
        <v>0.56</v>
      </c>
      <c r="H86">
        <v>0.02</v>
      </c>
      <c r="I86">
        <v>0.39</v>
      </c>
      <c r="J86">
        <v>0</v>
      </c>
      <c r="K86">
        <v>2.83</v>
      </c>
      <c r="L86">
        <v>0.28</v>
      </c>
      <c r="M86">
        <v>1.03</v>
      </c>
      <c r="N86">
        <f t="shared" si="8"/>
        <v>9.52</v>
      </c>
      <c r="O86">
        <f>SUM(K85:M85,B86:J86)</f>
        <v>6.72</v>
      </c>
      <c r="P86">
        <f>SUM(E86:M86,B87:D87)</f>
        <v>9.06</v>
      </c>
      <c r="Q86" s="1">
        <f>P86/11.53</f>
        <v>0.7857762359063314</v>
      </c>
      <c r="R86" s="1">
        <f t="shared" si="12"/>
        <v>0.582827406764961</v>
      </c>
      <c r="S86" s="28">
        <f>Q86-Gem!U93</f>
        <v>-0.020053553858455198</v>
      </c>
      <c r="T86" s="28">
        <f>Q86-Ellery!U93</f>
        <v>0.18110747573834685</v>
      </c>
      <c r="U86" s="37"/>
    </row>
    <row r="87" spans="1:20" ht="12.75">
      <c r="A87">
        <v>2010</v>
      </c>
      <c r="B87">
        <v>1.89</v>
      </c>
      <c r="C87">
        <v>1.23</v>
      </c>
      <c r="D87">
        <v>0.4</v>
      </c>
      <c r="E87">
        <v>0.7</v>
      </c>
      <c r="F87">
        <v>0.05</v>
      </c>
      <c r="G87">
        <v>0</v>
      </c>
      <c r="H87">
        <v>0</v>
      </c>
      <c r="I87">
        <v>0.08</v>
      </c>
      <c r="J87">
        <v>0</v>
      </c>
      <c r="K87">
        <v>3.11</v>
      </c>
      <c r="L87">
        <v>0.97</v>
      </c>
      <c r="M87">
        <v>3.78</v>
      </c>
      <c r="N87">
        <f>SUM(B87:M87)</f>
        <v>12.209999999999999</v>
      </c>
      <c r="O87">
        <f>SUM(K86:M86,B87:J87)</f>
        <v>8.49</v>
      </c>
      <c r="P87">
        <f>SUM(E87:M87,B88:D88)</f>
        <v>11.65</v>
      </c>
      <c r="Q87" s="1">
        <f>P87/11.53</f>
        <v>1.0104076322636601</v>
      </c>
      <c r="R87" s="1">
        <f>O87/11.53</f>
        <v>0.7363399826539463</v>
      </c>
      <c r="S87" s="28"/>
      <c r="T87" s="28"/>
    </row>
    <row r="88" spans="1:18" ht="12.75">
      <c r="A88">
        <v>2011</v>
      </c>
      <c r="B88">
        <v>0.39</v>
      </c>
      <c r="C88">
        <v>0.79</v>
      </c>
      <c r="D88">
        <v>1.78</v>
      </c>
      <c r="E88">
        <v>0.21</v>
      </c>
      <c r="F88">
        <v>0.32</v>
      </c>
      <c r="G88">
        <v>1.04</v>
      </c>
      <c r="H88">
        <v>0.98</v>
      </c>
      <c r="I88">
        <v>0.06</v>
      </c>
      <c r="J88" s="39">
        <v>0.16</v>
      </c>
      <c r="K88" s="39">
        <v>0.72</v>
      </c>
      <c r="L88" s="39">
        <v>0.08</v>
      </c>
      <c r="M88" s="39">
        <v>0.03</v>
      </c>
      <c r="N88">
        <f>SUM(B88:M88)</f>
        <v>6.56</v>
      </c>
      <c r="O88">
        <f>SUM(K87:M87,B88:J88)</f>
        <v>13.590000000000002</v>
      </c>
      <c r="P88" s="42">
        <f>SUM(E88:M88,B89:D89)+2</f>
        <v>7.15</v>
      </c>
      <c r="Q88" s="1">
        <f>P88/11.53</f>
        <v>0.6201214223764094</v>
      </c>
      <c r="R88" s="1">
        <f>O88/11.53</f>
        <v>1.1786643538594972</v>
      </c>
    </row>
    <row r="89" spans="1:15" ht="12.75">
      <c r="A89">
        <v>2012</v>
      </c>
      <c r="B89" s="42" t="s">
        <v>218</v>
      </c>
      <c r="C89">
        <v>0.27</v>
      </c>
      <c r="D89">
        <v>1.28</v>
      </c>
      <c r="E89">
        <v>0.26</v>
      </c>
      <c r="F89">
        <v>0.04</v>
      </c>
      <c r="G89">
        <v>0.21</v>
      </c>
      <c r="H89">
        <v>0.03</v>
      </c>
      <c r="I89">
        <v>0.54</v>
      </c>
      <c r="O89" s="42">
        <f>SUM(K88:M88,B89:J89)+2</f>
        <v>5.459999999999999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39"/>
  <sheetViews>
    <sheetView zoomScalePageLayoutView="0" workbookViewId="0" topLeftCell="E2">
      <pane ySplit="2040" topLeftCell="A73" activePane="bottomLeft" state="split"/>
      <selection pane="topLeft" activeCell="F6" sqref="F6:T6"/>
      <selection pane="bottomLeft" activeCell="S91" sqref="S91"/>
    </sheetView>
  </sheetViews>
  <sheetFormatPr defaultColWidth="9.140625" defaultRowHeight="12.75"/>
  <sheetData>
    <row r="1" spans="1:21" ht="12.75">
      <c r="A1" t="s">
        <v>132</v>
      </c>
      <c r="T1">
        <f>AVERAGE(T9:T69)</f>
        <v>25.997704918032785</v>
      </c>
      <c r="U1" t="s">
        <v>9</v>
      </c>
    </row>
    <row r="2" spans="20:21" ht="12.75">
      <c r="T2">
        <f>MEDIAN(T8:T94)</f>
        <v>23.45</v>
      </c>
      <c r="U2" t="s">
        <v>10</v>
      </c>
    </row>
    <row r="3" spans="5:21" ht="12.75">
      <c r="E3" t="s">
        <v>6</v>
      </c>
      <c r="F3">
        <f aca="true" t="shared" si="0" ref="F3:T3">MAX(F8:F94)</f>
        <v>13.52</v>
      </c>
      <c r="G3">
        <f t="shared" si="0"/>
        <v>16.16</v>
      </c>
      <c r="H3">
        <f t="shared" si="0"/>
        <v>10.15</v>
      </c>
      <c r="I3">
        <f t="shared" si="0"/>
        <v>7.23</v>
      </c>
      <c r="J3">
        <f t="shared" si="0"/>
        <v>4.92</v>
      </c>
      <c r="K3">
        <f t="shared" si="0"/>
        <v>4.43</v>
      </c>
      <c r="L3">
        <f t="shared" si="0"/>
        <v>3.42</v>
      </c>
      <c r="M3">
        <f t="shared" si="0"/>
        <v>2.76</v>
      </c>
      <c r="N3">
        <f t="shared" si="0"/>
        <v>3.47</v>
      </c>
      <c r="O3">
        <f t="shared" si="0"/>
        <v>6.16</v>
      </c>
      <c r="P3">
        <f t="shared" si="0"/>
        <v>8.96</v>
      </c>
      <c r="Q3">
        <f t="shared" si="0"/>
        <v>17.38</v>
      </c>
      <c r="R3">
        <f t="shared" si="0"/>
        <v>49.66</v>
      </c>
      <c r="S3">
        <f t="shared" si="0"/>
        <v>48.74000000000001</v>
      </c>
      <c r="T3">
        <f t="shared" si="0"/>
        <v>55.56</v>
      </c>
      <c r="U3" t="s">
        <v>6</v>
      </c>
    </row>
    <row r="4" spans="5:21" ht="12.75">
      <c r="E4" t="s">
        <v>8</v>
      </c>
      <c r="F4" s="20">
        <f aca="true" t="shared" si="1" ref="F4:Q4">(COUNTIF(F8:F94,0)/COUNT(F8:F94))</f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0.036585365853658534</v>
      </c>
      <c r="K4" s="20">
        <f t="shared" si="1"/>
        <v>0.15853658536585366</v>
      </c>
      <c r="L4" s="20">
        <f t="shared" si="1"/>
        <v>0.1686746987951807</v>
      </c>
      <c r="M4" s="20">
        <f t="shared" si="1"/>
        <v>0.23809523809523808</v>
      </c>
      <c r="N4" s="20">
        <f t="shared" si="1"/>
        <v>0.21686746987951808</v>
      </c>
      <c r="O4" s="20">
        <f t="shared" si="1"/>
        <v>0.09523809523809523</v>
      </c>
      <c r="P4" s="20">
        <f t="shared" si="1"/>
        <v>0.060240963855421686</v>
      </c>
      <c r="Q4" s="20">
        <f t="shared" si="1"/>
        <v>0.011627906976744186</v>
      </c>
      <c r="R4" s="32">
        <f>MIN(R8:R94)</f>
        <v>6.4399999999999995</v>
      </c>
      <c r="S4" s="32">
        <f>MIN(S8:S94)</f>
        <v>9.54</v>
      </c>
      <c r="T4" s="32">
        <f>MIN(T8:T94)</f>
        <v>10.45</v>
      </c>
      <c r="U4" t="s">
        <v>7</v>
      </c>
    </row>
    <row r="5" spans="5:22" ht="12.75">
      <c r="E5" t="s">
        <v>129</v>
      </c>
      <c r="F5">
        <f aca="true" t="shared" si="2" ref="F5:T5">AVERAGE(F8:F94)</f>
        <v>4.233095238095237</v>
      </c>
      <c r="G5">
        <f t="shared" si="2"/>
        <v>3.7042168674698766</v>
      </c>
      <c r="H5">
        <f t="shared" si="2"/>
        <v>2.9968674698795192</v>
      </c>
      <c r="I5">
        <f t="shared" si="2"/>
        <v>1.8647560975609745</v>
      </c>
      <c r="J5">
        <f t="shared" si="2"/>
        <v>1.0379268292682933</v>
      </c>
      <c r="K5">
        <f t="shared" si="2"/>
        <v>0.6851219512195122</v>
      </c>
      <c r="L5">
        <f t="shared" si="2"/>
        <v>0.7225301204819277</v>
      </c>
      <c r="M5">
        <f t="shared" si="2"/>
        <v>0.608095238095238</v>
      </c>
      <c r="N5">
        <f t="shared" si="2"/>
        <v>0.6397590361445783</v>
      </c>
      <c r="O5">
        <f t="shared" si="2"/>
        <v>1.322857142857143</v>
      </c>
      <c r="P5">
        <f t="shared" si="2"/>
        <v>2.6842168674698796</v>
      </c>
      <c r="Q5">
        <f t="shared" si="2"/>
        <v>4.079302325581396</v>
      </c>
      <c r="R5">
        <f t="shared" si="2"/>
        <v>24.513658536585364</v>
      </c>
      <c r="S5">
        <f>AVERAGE(S8:S94)</f>
        <v>24.681234567901228</v>
      </c>
      <c r="T5">
        <f t="shared" si="2"/>
        <v>24.692098765432092</v>
      </c>
      <c r="U5" s="20">
        <f>T5/$T$1</f>
        <v>0.9497799457022422</v>
      </c>
      <c r="V5" t="s">
        <v>11</v>
      </c>
    </row>
    <row r="6" spans="5:21" ht="12.75">
      <c r="E6" t="s">
        <v>10</v>
      </c>
      <c r="F6">
        <f>MEDIAN(F8:F94)</f>
        <v>3.45</v>
      </c>
      <c r="G6">
        <f aca="true" t="shared" si="3" ref="G6:T6">MEDIAN(G8:G94)</f>
        <v>3.19</v>
      </c>
      <c r="H6">
        <f t="shared" si="3"/>
        <v>2.49</v>
      </c>
      <c r="I6">
        <f t="shared" si="3"/>
        <v>1.6</v>
      </c>
      <c r="J6">
        <f t="shared" si="3"/>
        <v>0.77</v>
      </c>
      <c r="K6">
        <f t="shared" si="3"/>
        <v>0.515</v>
      </c>
      <c r="L6">
        <f t="shared" si="3"/>
        <v>0.46</v>
      </c>
      <c r="M6">
        <f t="shared" si="3"/>
        <v>0.44</v>
      </c>
      <c r="N6">
        <f t="shared" si="3"/>
        <v>0.46</v>
      </c>
      <c r="O6">
        <f t="shared" si="3"/>
        <v>1.0350000000000001</v>
      </c>
      <c r="P6">
        <f t="shared" si="3"/>
        <v>2.3</v>
      </c>
      <c r="Q6">
        <f t="shared" si="3"/>
        <v>3.1799999999999997</v>
      </c>
      <c r="R6">
        <f t="shared" si="3"/>
        <v>22.9</v>
      </c>
      <c r="S6">
        <f t="shared" si="3"/>
        <v>22.360000000000003</v>
      </c>
      <c r="T6">
        <f t="shared" si="3"/>
        <v>23.45</v>
      </c>
      <c r="U6" s="20"/>
    </row>
    <row r="7" spans="6:22" ht="12.75"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  <c r="L7" t="s">
        <v>124</v>
      </c>
      <c r="M7" t="s">
        <v>125</v>
      </c>
      <c r="N7" t="s">
        <v>40</v>
      </c>
      <c r="O7" t="s">
        <v>41</v>
      </c>
      <c r="P7" t="s">
        <v>42</v>
      </c>
      <c r="Q7" t="s">
        <v>43</v>
      </c>
      <c r="R7" t="s">
        <v>126</v>
      </c>
      <c r="S7" t="s">
        <v>4</v>
      </c>
      <c r="T7" t="s">
        <v>5</v>
      </c>
      <c r="U7" s="20"/>
      <c r="V7" t="s">
        <v>16</v>
      </c>
    </row>
    <row r="8" spans="1:21" ht="12.75">
      <c r="A8" s="29">
        <v>9041</v>
      </c>
      <c r="B8">
        <v>0</v>
      </c>
      <c r="E8">
        <v>1924</v>
      </c>
      <c r="O8">
        <v>0</v>
      </c>
      <c r="P8">
        <v>2.51</v>
      </c>
      <c r="Q8">
        <v>9.31</v>
      </c>
      <c r="R8">
        <f aca="true" t="shared" si="4" ref="R8:R39">SUM(F8:Q8)</f>
        <v>11.82</v>
      </c>
      <c r="U8" s="20"/>
    </row>
    <row r="9" spans="1:22" ht="12.75">
      <c r="A9" s="29">
        <v>9072</v>
      </c>
      <c r="B9">
        <v>2.51</v>
      </c>
      <c r="E9">
        <v>1925</v>
      </c>
      <c r="F9">
        <v>1.71</v>
      </c>
      <c r="G9">
        <v>5.64</v>
      </c>
      <c r="H9">
        <v>1.77</v>
      </c>
      <c r="I9">
        <v>2.82</v>
      </c>
      <c r="J9">
        <v>0.38</v>
      </c>
      <c r="K9">
        <v>0</v>
      </c>
      <c r="L9">
        <v>2.09</v>
      </c>
      <c r="M9">
        <v>2.13</v>
      </c>
      <c r="N9">
        <v>0.38</v>
      </c>
      <c r="O9">
        <v>1.25</v>
      </c>
      <c r="P9">
        <v>1.41</v>
      </c>
      <c r="Q9">
        <v>1.32</v>
      </c>
      <c r="R9">
        <f t="shared" si="4"/>
        <v>20.9</v>
      </c>
      <c r="S9">
        <f aca="true" t="shared" si="5" ref="S9:S40">SUM(O8:Q8,F9:N9)</f>
        <v>28.74</v>
      </c>
      <c r="T9">
        <f aca="true" t="shared" si="6" ref="T9:T40">SUM(I9:Q9,F10:H10)</f>
        <v>23.65</v>
      </c>
      <c r="U9" s="20">
        <f aca="true" t="shared" si="7" ref="U9:U40">T9/$T$1</f>
        <v>0.9096956856216817</v>
      </c>
      <c r="V9" s="28">
        <f aca="true" t="shared" si="8" ref="V9:V40">AVERAGE(U9:U18)</f>
        <v>1.1465627482879952</v>
      </c>
    </row>
    <row r="10" spans="1:23" ht="12.75">
      <c r="A10" s="29">
        <v>9102</v>
      </c>
      <c r="B10">
        <v>9.31</v>
      </c>
      <c r="E10">
        <v>1926</v>
      </c>
      <c r="F10">
        <v>3.39</v>
      </c>
      <c r="G10">
        <v>7.62</v>
      </c>
      <c r="H10">
        <v>0.86</v>
      </c>
      <c r="I10">
        <v>4.34</v>
      </c>
      <c r="J10">
        <v>1.11</v>
      </c>
      <c r="K10">
        <v>2.72</v>
      </c>
      <c r="L10">
        <v>1.54</v>
      </c>
      <c r="M10">
        <v>0</v>
      </c>
      <c r="N10">
        <v>0</v>
      </c>
      <c r="O10">
        <v>0.74</v>
      </c>
      <c r="P10">
        <v>8.96</v>
      </c>
      <c r="Q10">
        <v>6.03</v>
      </c>
      <c r="R10">
        <f t="shared" si="4"/>
        <v>37.309999999999995</v>
      </c>
      <c r="S10">
        <f t="shared" si="5"/>
        <v>25.56</v>
      </c>
      <c r="T10">
        <f t="shared" si="6"/>
        <v>41.74</v>
      </c>
      <c r="U10" s="20">
        <f t="shared" si="7"/>
        <v>1.6055263390210992</v>
      </c>
      <c r="V10" s="28">
        <f t="shared" si="8"/>
        <v>1.22183862383817</v>
      </c>
      <c r="W10" t="s">
        <v>12</v>
      </c>
    </row>
    <row r="11" spans="1:22" ht="12.75">
      <c r="A11" s="29">
        <v>9133</v>
      </c>
      <c r="B11">
        <v>1.71</v>
      </c>
      <c r="E11">
        <v>1927</v>
      </c>
      <c r="F11">
        <v>4.31</v>
      </c>
      <c r="G11">
        <v>8.44</v>
      </c>
      <c r="H11">
        <v>3.55</v>
      </c>
      <c r="I11">
        <v>5.22</v>
      </c>
      <c r="J11">
        <v>0.82</v>
      </c>
      <c r="K11">
        <v>1.22</v>
      </c>
      <c r="L11">
        <v>0.75</v>
      </c>
      <c r="M11">
        <v>0</v>
      </c>
      <c r="N11">
        <v>0.76</v>
      </c>
      <c r="O11">
        <v>4.02</v>
      </c>
      <c r="P11">
        <v>3.63</v>
      </c>
      <c r="Q11">
        <v>6.3</v>
      </c>
      <c r="R11">
        <f t="shared" si="4"/>
        <v>39.019999999999996</v>
      </c>
      <c r="S11">
        <f t="shared" si="5"/>
        <v>40.79999999999999</v>
      </c>
      <c r="T11">
        <f t="shared" si="6"/>
        <v>37.73</v>
      </c>
      <c r="U11" s="20">
        <f t="shared" si="7"/>
        <v>1.4512819542708688</v>
      </c>
      <c r="V11" s="28">
        <f t="shared" si="8"/>
        <v>1.1843737782654205</v>
      </c>
    </row>
    <row r="12" spans="1:22" ht="12.75">
      <c r="A12" s="29">
        <v>9164</v>
      </c>
      <c r="B12">
        <v>5.64</v>
      </c>
      <c r="E12">
        <v>1928</v>
      </c>
      <c r="F12">
        <v>3.26</v>
      </c>
      <c r="G12">
        <v>3.68</v>
      </c>
      <c r="H12">
        <v>8.07</v>
      </c>
      <c r="I12">
        <v>3.81</v>
      </c>
      <c r="J12">
        <v>1.52</v>
      </c>
      <c r="K12">
        <v>0.68</v>
      </c>
      <c r="L12">
        <v>0</v>
      </c>
      <c r="M12">
        <v>0</v>
      </c>
      <c r="N12">
        <v>0</v>
      </c>
      <c r="O12">
        <v>0.96</v>
      </c>
      <c r="P12">
        <v>2.67</v>
      </c>
      <c r="Q12">
        <v>5.63</v>
      </c>
      <c r="R12">
        <f t="shared" si="4"/>
        <v>30.279999999999998</v>
      </c>
      <c r="S12">
        <f t="shared" si="5"/>
        <v>34.970000000000006</v>
      </c>
      <c r="T12">
        <f t="shared" si="6"/>
        <v>31.099999999999998</v>
      </c>
      <c r="U12" s="20">
        <f t="shared" si="7"/>
        <v>1.1962594428259745</v>
      </c>
      <c r="V12" s="28">
        <f t="shared" si="8"/>
        <v>1.1828736458451565</v>
      </c>
    </row>
    <row r="13" spans="1:22" ht="12.75">
      <c r="A13" s="29">
        <v>9192</v>
      </c>
      <c r="B13">
        <v>1.77</v>
      </c>
      <c r="E13">
        <v>1929</v>
      </c>
      <c r="F13">
        <v>5.79</v>
      </c>
      <c r="G13">
        <v>2.98</v>
      </c>
      <c r="H13">
        <v>7.06</v>
      </c>
      <c r="I13">
        <v>4.65</v>
      </c>
      <c r="J13">
        <v>2.26</v>
      </c>
      <c r="K13">
        <v>4.43</v>
      </c>
      <c r="L13">
        <v>0.12</v>
      </c>
      <c r="M13">
        <v>0.11</v>
      </c>
      <c r="N13">
        <v>0.26</v>
      </c>
      <c r="O13">
        <v>0</v>
      </c>
      <c r="P13">
        <v>0</v>
      </c>
      <c r="Q13">
        <v>4.8</v>
      </c>
      <c r="R13">
        <f t="shared" si="4"/>
        <v>32.459999999999994</v>
      </c>
      <c r="S13">
        <f t="shared" si="5"/>
        <v>36.919999999999995</v>
      </c>
      <c r="T13">
        <f t="shared" si="6"/>
        <v>36.5</v>
      </c>
      <c r="U13" s="20">
        <f t="shared" si="7"/>
        <v>1.403970085631771</v>
      </c>
      <c r="V13" s="28">
        <f t="shared" si="8"/>
        <v>1.145601124941672</v>
      </c>
    </row>
    <row r="14" spans="1:22" ht="12.75">
      <c r="A14" s="29">
        <v>9223</v>
      </c>
      <c r="B14">
        <v>2.82</v>
      </c>
      <c r="E14">
        <v>1930</v>
      </c>
      <c r="F14">
        <v>6.65</v>
      </c>
      <c r="G14">
        <v>5.2</v>
      </c>
      <c r="H14">
        <v>8.02</v>
      </c>
      <c r="I14">
        <v>6.1</v>
      </c>
      <c r="J14">
        <v>4.92</v>
      </c>
      <c r="K14">
        <v>0.53</v>
      </c>
      <c r="L14">
        <v>0.16</v>
      </c>
      <c r="M14">
        <v>1.84</v>
      </c>
      <c r="N14">
        <v>1.21</v>
      </c>
      <c r="O14">
        <v>1.15</v>
      </c>
      <c r="P14">
        <v>3.01</v>
      </c>
      <c r="Q14">
        <v>0.15</v>
      </c>
      <c r="R14">
        <f t="shared" si="4"/>
        <v>38.94</v>
      </c>
      <c r="S14">
        <f t="shared" si="5"/>
        <v>39.43</v>
      </c>
      <c r="T14">
        <f t="shared" si="6"/>
        <v>27.729999999999997</v>
      </c>
      <c r="U14" s="20">
        <f t="shared" si="7"/>
        <v>1.0666326157416166</v>
      </c>
      <c r="V14" s="28">
        <f t="shared" si="8"/>
        <v>1.134869408396706</v>
      </c>
    </row>
    <row r="15" spans="1:22" ht="12.75">
      <c r="A15" s="29">
        <v>9253</v>
      </c>
      <c r="B15">
        <v>0.38</v>
      </c>
      <c r="E15">
        <v>1931</v>
      </c>
      <c r="F15">
        <v>4.1</v>
      </c>
      <c r="G15">
        <v>2.35</v>
      </c>
      <c r="H15">
        <v>2.21</v>
      </c>
      <c r="I15">
        <v>2.06</v>
      </c>
      <c r="J15">
        <v>2.16</v>
      </c>
      <c r="K15">
        <v>1.15</v>
      </c>
      <c r="L15">
        <v>0.14</v>
      </c>
      <c r="M15">
        <v>2.38</v>
      </c>
      <c r="N15">
        <v>0.68</v>
      </c>
      <c r="O15">
        <v>0.58</v>
      </c>
      <c r="P15">
        <v>3</v>
      </c>
      <c r="Q15">
        <v>9.92</v>
      </c>
      <c r="R15">
        <f t="shared" si="4"/>
        <v>30.729999999999997</v>
      </c>
      <c r="S15">
        <f t="shared" si="5"/>
        <v>21.539999999999996</v>
      </c>
      <c r="T15">
        <f t="shared" si="6"/>
        <v>32.25</v>
      </c>
      <c r="U15" s="20">
        <f t="shared" si="7"/>
        <v>1.2404941167568386</v>
      </c>
      <c r="V15" s="28">
        <f t="shared" si="8"/>
        <v>1.1329461617040597</v>
      </c>
    </row>
    <row r="16" spans="1:22" ht="12.75">
      <c r="A16" s="29">
        <v>9284</v>
      </c>
      <c r="B16">
        <v>0</v>
      </c>
      <c r="E16">
        <v>1932</v>
      </c>
      <c r="F16">
        <v>3.83</v>
      </c>
      <c r="G16">
        <v>5.27</v>
      </c>
      <c r="H16">
        <v>1.08</v>
      </c>
      <c r="I16">
        <v>1.22</v>
      </c>
      <c r="J16">
        <v>1.17</v>
      </c>
      <c r="K16">
        <v>0.7</v>
      </c>
      <c r="L16">
        <v>0.31</v>
      </c>
      <c r="M16">
        <v>0</v>
      </c>
      <c r="N16">
        <v>1.13</v>
      </c>
      <c r="O16">
        <v>0.04</v>
      </c>
      <c r="P16">
        <v>0.48</v>
      </c>
      <c r="Q16">
        <v>2.64</v>
      </c>
      <c r="R16">
        <f t="shared" si="4"/>
        <v>17.87</v>
      </c>
      <c r="S16">
        <f t="shared" si="5"/>
        <v>28.209999999999997</v>
      </c>
      <c r="T16">
        <f t="shared" si="6"/>
        <v>19.34</v>
      </c>
      <c r="U16" s="20">
        <f t="shared" si="7"/>
        <v>0.7439118207155739</v>
      </c>
      <c r="V16" s="28">
        <f t="shared" si="8"/>
        <v>1.1380619979064988</v>
      </c>
    </row>
    <row r="17" spans="1:22" ht="12.75">
      <c r="A17" s="29">
        <v>9314</v>
      </c>
      <c r="B17">
        <v>2.09</v>
      </c>
      <c r="E17">
        <v>1933</v>
      </c>
      <c r="F17">
        <v>7.05</v>
      </c>
      <c r="G17">
        <v>0.97</v>
      </c>
      <c r="H17">
        <v>3.63</v>
      </c>
      <c r="I17">
        <v>1.01</v>
      </c>
      <c r="J17">
        <v>2.39</v>
      </c>
      <c r="K17">
        <v>0.57</v>
      </c>
      <c r="L17">
        <v>0.32</v>
      </c>
      <c r="M17">
        <v>0.56</v>
      </c>
      <c r="N17">
        <v>0.25</v>
      </c>
      <c r="O17">
        <v>1.24</v>
      </c>
      <c r="P17">
        <v>0.24</v>
      </c>
      <c r="Q17">
        <v>7.02</v>
      </c>
      <c r="R17">
        <f t="shared" si="4"/>
        <v>25.249999999999996</v>
      </c>
      <c r="S17">
        <f t="shared" si="5"/>
        <v>19.91</v>
      </c>
      <c r="T17">
        <f t="shared" si="6"/>
        <v>21.240000000000002</v>
      </c>
      <c r="U17" s="20">
        <f t="shared" si="7"/>
        <v>0.8169951950361319</v>
      </c>
      <c r="V17" s="28">
        <f t="shared" si="8"/>
        <v>1.1962209778921216</v>
      </c>
    </row>
    <row r="18" spans="1:22" ht="12.75">
      <c r="A18" s="29">
        <v>9345</v>
      </c>
      <c r="B18">
        <v>2.13</v>
      </c>
      <c r="E18">
        <v>1934</v>
      </c>
      <c r="F18">
        <v>2.43</v>
      </c>
      <c r="G18">
        <v>3.57</v>
      </c>
      <c r="H18">
        <v>1.64</v>
      </c>
      <c r="I18">
        <v>0.05</v>
      </c>
      <c r="J18">
        <v>0.91</v>
      </c>
      <c r="K18">
        <v>3.27</v>
      </c>
      <c r="L18">
        <v>0</v>
      </c>
      <c r="M18">
        <v>1.23</v>
      </c>
      <c r="N18">
        <v>0.76</v>
      </c>
      <c r="O18">
        <v>1.69</v>
      </c>
      <c r="P18">
        <v>3.67</v>
      </c>
      <c r="Q18">
        <v>2.3</v>
      </c>
      <c r="R18">
        <f t="shared" si="4"/>
        <v>21.52</v>
      </c>
      <c r="S18">
        <f t="shared" si="5"/>
        <v>22.360000000000003</v>
      </c>
      <c r="T18">
        <f t="shared" si="6"/>
        <v>26.8</v>
      </c>
      <c r="U18" s="20">
        <f t="shared" si="7"/>
        <v>1.0308602272583962</v>
      </c>
      <c r="V18" s="28">
        <f t="shared" si="8"/>
        <v>1.1885279911215365</v>
      </c>
    </row>
    <row r="19" spans="1:22" ht="12.75">
      <c r="A19" s="29">
        <v>9376</v>
      </c>
      <c r="B19">
        <v>0.38</v>
      </c>
      <c r="E19">
        <v>1935</v>
      </c>
      <c r="F19">
        <v>6.91</v>
      </c>
      <c r="G19">
        <v>2.71</v>
      </c>
      <c r="H19">
        <v>3.3</v>
      </c>
      <c r="I19">
        <v>7.23</v>
      </c>
      <c r="J19">
        <v>0.89</v>
      </c>
      <c r="K19">
        <v>0</v>
      </c>
      <c r="L19">
        <v>0.53</v>
      </c>
      <c r="M19">
        <v>1.04</v>
      </c>
      <c r="N19">
        <v>0.07</v>
      </c>
      <c r="O19">
        <v>1.49</v>
      </c>
      <c r="P19">
        <v>1.9</v>
      </c>
      <c r="Q19">
        <v>3.75</v>
      </c>
      <c r="R19">
        <f t="shared" si="4"/>
        <v>29.82</v>
      </c>
      <c r="S19">
        <f t="shared" si="5"/>
        <v>30.340000000000003</v>
      </c>
      <c r="T19">
        <f t="shared" si="6"/>
        <v>43.22</v>
      </c>
      <c r="U19" s="20">
        <f t="shared" si="7"/>
        <v>1.6624544411234283</v>
      </c>
      <c r="V19" s="28">
        <f t="shared" si="8"/>
        <v>1.15083235594567</v>
      </c>
    </row>
    <row r="20" spans="1:23" ht="12.75">
      <c r="A20" s="29">
        <v>9406</v>
      </c>
      <c r="B20">
        <v>1.25</v>
      </c>
      <c r="E20">
        <v>1936</v>
      </c>
      <c r="F20">
        <v>8.16</v>
      </c>
      <c r="G20">
        <v>16.16</v>
      </c>
      <c r="H20">
        <v>2</v>
      </c>
      <c r="I20">
        <v>2.05</v>
      </c>
      <c r="J20">
        <v>0.72</v>
      </c>
      <c r="K20">
        <v>1.22</v>
      </c>
      <c r="L20">
        <v>1.47</v>
      </c>
      <c r="M20">
        <v>0.65</v>
      </c>
      <c r="N20">
        <v>0.21</v>
      </c>
      <c r="O20">
        <v>2.61</v>
      </c>
      <c r="P20">
        <v>0</v>
      </c>
      <c r="Q20">
        <v>6.49</v>
      </c>
      <c r="R20">
        <f t="shared" si="4"/>
        <v>41.74</v>
      </c>
      <c r="S20">
        <f t="shared" si="5"/>
        <v>39.779999999999994</v>
      </c>
      <c r="T20">
        <f t="shared" si="6"/>
        <v>31.999999999999996</v>
      </c>
      <c r="U20" s="20">
        <f t="shared" si="7"/>
        <v>1.2308778832936071</v>
      </c>
      <c r="V20" s="28">
        <f t="shared" si="8"/>
        <v>1.0636708158349415</v>
      </c>
      <c r="W20" t="s">
        <v>13</v>
      </c>
    </row>
    <row r="21" spans="1:22" ht="12.75">
      <c r="A21" s="29">
        <v>9437</v>
      </c>
      <c r="B21">
        <v>1.41</v>
      </c>
      <c r="E21">
        <v>1937</v>
      </c>
      <c r="F21">
        <v>3.84</v>
      </c>
      <c r="G21">
        <v>8.95</v>
      </c>
      <c r="H21">
        <v>3.79</v>
      </c>
      <c r="I21">
        <v>1.88</v>
      </c>
      <c r="J21">
        <v>0</v>
      </c>
      <c r="K21">
        <v>0.8</v>
      </c>
      <c r="L21">
        <v>2.31</v>
      </c>
      <c r="M21">
        <v>0.1</v>
      </c>
      <c r="N21">
        <v>0</v>
      </c>
      <c r="O21">
        <v>0.6</v>
      </c>
      <c r="P21">
        <v>2.78</v>
      </c>
      <c r="Q21">
        <v>7.26</v>
      </c>
      <c r="R21">
        <f t="shared" si="4"/>
        <v>32.31</v>
      </c>
      <c r="S21">
        <f t="shared" si="5"/>
        <v>30.77</v>
      </c>
      <c r="T21">
        <f t="shared" si="6"/>
        <v>37.339999999999996</v>
      </c>
      <c r="U21" s="20">
        <f t="shared" si="7"/>
        <v>1.436280630068228</v>
      </c>
      <c r="V21" s="28">
        <f t="shared" si="8"/>
        <v>1.0075889422773765</v>
      </c>
    </row>
    <row r="22" spans="1:22" ht="12.75">
      <c r="A22" s="29">
        <v>9467</v>
      </c>
      <c r="B22">
        <v>1.32</v>
      </c>
      <c r="E22">
        <v>1938</v>
      </c>
      <c r="F22">
        <v>2.89</v>
      </c>
      <c r="G22">
        <v>8.69</v>
      </c>
      <c r="H22">
        <v>10.03</v>
      </c>
      <c r="I22">
        <v>2.22</v>
      </c>
      <c r="J22">
        <v>1.17</v>
      </c>
      <c r="K22">
        <v>1.37</v>
      </c>
      <c r="L22">
        <v>0.7</v>
      </c>
      <c r="M22">
        <v>0.44</v>
      </c>
      <c r="N22">
        <v>0.94</v>
      </c>
      <c r="O22">
        <v>2.77</v>
      </c>
      <c r="P22">
        <v>1.59</v>
      </c>
      <c r="Q22">
        <v>0.92</v>
      </c>
      <c r="R22">
        <f t="shared" si="4"/>
        <v>33.730000000000004</v>
      </c>
      <c r="S22">
        <f t="shared" si="5"/>
        <v>39.089999999999996</v>
      </c>
      <c r="T22">
        <f t="shared" si="6"/>
        <v>21.41</v>
      </c>
      <c r="U22" s="20">
        <f t="shared" si="7"/>
        <v>0.8235342337911292</v>
      </c>
      <c r="V22" s="28">
        <f t="shared" si="8"/>
        <v>0.9041567351468605</v>
      </c>
    </row>
    <row r="23" spans="1:22" ht="12.75">
      <c r="A23" s="29">
        <v>9498</v>
      </c>
      <c r="B23">
        <v>3.39</v>
      </c>
      <c r="E23">
        <v>1939</v>
      </c>
      <c r="F23">
        <v>3.58</v>
      </c>
      <c r="G23">
        <v>3</v>
      </c>
      <c r="H23">
        <v>2.71</v>
      </c>
      <c r="I23">
        <v>0.59</v>
      </c>
      <c r="J23">
        <v>1.01</v>
      </c>
      <c r="K23">
        <v>0.93</v>
      </c>
      <c r="L23">
        <v>0.63</v>
      </c>
      <c r="M23">
        <v>0.76</v>
      </c>
      <c r="N23">
        <v>1.53</v>
      </c>
      <c r="O23">
        <v>1.84</v>
      </c>
      <c r="P23">
        <v>0.08</v>
      </c>
      <c r="Q23">
        <v>0.63</v>
      </c>
      <c r="R23">
        <f t="shared" si="4"/>
        <v>17.289999999999996</v>
      </c>
      <c r="S23">
        <f t="shared" si="5"/>
        <v>20.020000000000003</v>
      </c>
      <c r="T23">
        <f t="shared" si="6"/>
        <v>33.71</v>
      </c>
      <c r="U23" s="20">
        <f t="shared" si="7"/>
        <v>1.2966529201821095</v>
      </c>
      <c r="V23" s="28">
        <f t="shared" si="8"/>
        <v>0.880193081356488</v>
      </c>
    </row>
    <row r="24" spans="1:22" ht="12.75">
      <c r="A24" s="29">
        <v>9529</v>
      </c>
      <c r="B24">
        <v>7.62</v>
      </c>
      <c r="E24">
        <v>1940</v>
      </c>
      <c r="F24">
        <v>12.72</v>
      </c>
      <c r="G24">
        <v>8.36</v>
      </c>
      <c r="H24">
        <v>4.63</v>
      </c>
      <c r="I24">
        <v>0.8</v>
      </c>
      <c r="J24">
        <v>0.23</v>
      </c>
      <c r="K24">
        <v>0.25</v>
      </c>
      <c r="L24">
        <v>0</v>
      </c>
      <c r="M24">
        <v>0</v>
      </c>
      <c r="N24">
        <v>0.43</v>
      </c>
      <c r="O24">
        <v>0.95</v>
      </c>
      <c r="P24">
        <v>0.51</v>
      </c>
      <c r="Q24">
        <v>9.93</v>
      </c>
      <c r="R24">
        <f t="shared" si="4"/>
        <v>38.81</v>
      </c>
      <c r="S24">
        <f t="shared" si="5"/>
        <v>29.970000000000002</v>
      </c>
      <c r="T24">
        <f t="shared" si="6"/>
        <v>27.229999999999997</v>
      </c>
      <c r="U24" s="20">
        <f t="shared" si="7"/>
        <v>1.0474001488151539</v>
      </c>
      <c r="V24" s="28">
        <f t="shared" si="8"/>
        <v>0.8156104574174264</v>
      </c>
    </row>
    <row r="25" spans="1:22" ht="12.75">
      <c r="A25" s="29">
        <v>9557</v>
      </c>
      <c r="B25">
        <v>0.86</v>
      </c>
      <c r="E25">
        <v>1941</v>
      </c>
      <c r="F25">
        <v>5.23</v>
      </c>
      <c r="G25">
        <v>6.57</v>
      </c>
      <c r="H25">
        <v>2.33</v>
      </c>
      <c r="I25">
        <v>4.07</v>
      </c>
      <c r="J25">
        <v>0.46</v>
      </c>
      <c r="K25">
        <v>0.26</v>
      </c>
      <c r="L25">
        <v>0.2</v>
      </c>
      <c r="M25">
        <v>1.48</v>
      </c>
      <c r="N25">
        <v>0.22</v>
      </c>
      <c r="O25">
        <v>1.85</v>
      </c>
      <c r="P25">
        <v>1.86</v>
      </c>
      <c r="Q25">
        <v>11.18</v>
      </c>
      <c r="R25">
        <f t="shared" si="4"/>
        <v>35.71000000000001</v>
      </c>
      <c r="S25">
        <f t="shared" si="5"/>
        <v>32.21000000000001</v>
      </c>
      <c r="T25">
        <f t="shared" si="6"/>
        <v>33.58</v>
      </c>
      <c r="U25" s="20">
        <f t="shared" si="7"/>
        <v>1.2916524787812291</v>
      </c>
      <c r="V25" s="28">
        <f t="shared" si="8"/>
        <v>0.7999552293392859</v>
      </c>
    </row>
    <row r="26" spans="1:22" ht="12.75">
      <c r="A26" s="29">
        <v>9588</v>
      </c>
      <c r="B26">
        <v>4.34</v>
      </c>
      <c r="E26">
        <v>1942</v>
      </c>
      <c r="F26">
        <v>5.61</v>
      </c>
      <c r="G26">
        <v>4.67</v>
      </c>
      <c r="H26">
        <v>1.72</v>
      </c>
      <c r="I26">
        <v>2.85</v>
      </c>
      <c r="J26">
        <v>2.41</v>
      </c>
      <c r="K26">
        <v>0</v>
      </c>
      <c r="L26">
        <v>0</v>
      </c>
      <c r="M26">
        <v>1.12</v>
      </c>
      <c r="N26">
        <v>0.17</v>
      </c>
      <c r="O26">
        <v>0.19</v>
      </c>
      <c r="P26">
        <v>5.93</v>
      </c>
      <c r="Q26">
        <v>4.5</v>
      </c>
      <c r="R26">
        <f t="shared" si="4"/>
        <v>29.170000000000005</v>
      </c>
      <c r="S26">
        <f t="shared" si="5"/>
        <v>33.440000000000005</v>
      </c>
      <c r="T26">
        <f t="shared" si="6"/>
        <v>34.46</v>
      </c>
      <c r="U26" s="20">
        <f t="shared" si="7"/>
        <v>1.3255016205718035</v>
      </c>
      <c r="V26" s="28">
        <f t="shared" si="8"/>
        <v>0.7801842533388823</v>
      </c>
    </row>
    <row r="27" spans="1:22" ht="12.75">
      <c r="A27" s="29">
        <v>9618</v>
      </c>
      <c r="B27">
        <v>1.11</v>
      </c>
      <c r="E27">
        <v>1943</v>
      </c>
      <c r="F27">
        <v>8.81</v>
      </c>
      <c r="G27">
        <v>1.63</v>
      </c>
      <c r="H27">
        <v>6.85</v>
      </c>
      <c r="I27">
        <v>3.77</v>
      </c>
      <c r="J27">
        <v>1.19</v>
      </c>
      <c r="K27">
        <v>1.74</v>
      </c>
      <c r="L27">
        <v>1.18</v>
      </c>
      <c r="M27">
        <v>0</v>
      </c>
      <c r="N27">
        <v>0.5</v>
      </c>
      <c r="O27">
        <v>0.69</v>
      </c>
      <c r="P27">
        <v>0.8</v>
      </c>
      <c r="Q27">
        <v>1.34</v>
      </c>
      <c r="R27">
        <f t="shared" si="4"/>
        <v>28.5</v>
      </c>
      <c r="S27">
        <f t="shared" si="5"/>
        <v>36.29</v>
      </c>
      <c r="T27">
        <f t="shared" si="6"/>
        <v>19.24</v>
      </c>
      <c r="U27" s="20">
        <f t="shared" si="7"/>
        <v>0.7400653273302814</v>
      </c>
      <c r="V27" s="28">
        <f t="shared" si="8"/>
        <v>0.7343725171200485</v>
      </c>
    </row>
    <row r="28" spans="1:22" ht="12.75">
      <c r="A28" s="29">
        <v>9649</v>
      </c>
      <c r="B28">
        <v>2.72</v>
      </c>
      <c r="E28">
        <v>1944</v>
      </c>
      <c r="F28">
        <v>2.45</v>
      </c>
      <c r="G28">
        <v>4.67</v>
      </c>
      <c r="H28">
        <v>0.91</v>
      </c>
      <c r="I28">
        <v>1.61</v>
      </c>
      <c r="J28">
        <v>0.56</v>
      </c>
      <c r="K28">
        <v>0.24</v>
      </c>
      <c r="L28">
        <v>0.1</v>
      </c>
      <c r="M28">
        <v>0</v>
      </c>
      <c r="N28">
        <v>0.07</v>
      </c>
      <c r="O28">
        <v>1.18</v>
      </c>
      <c r="P28">
        <v>3.91</v>
      </c>
      <c r="Q28">
        <v>2.5</v>
      </c>
      <c r="R28">
        <f t="shared" si="4"/>
        <v>18.2</v>
      </c>
      <c r="S28">
        <f t="shared" si="5"/>
        <v>13.44</v>
      </c>
      <c r="T28">
        <f t="shared" si="6"/>
        <v>17</v>
      </c>
      <c r="U28" s="20">
        <f t="shared" si="7"/>
        <v>0.653903875499729</v>
      </c>
      <c r="V28" s="28">
        <f t="shared" si="8"/>
        <v>0.7447965141941912</v>
      </c>
    </row>
    <row r="29" spans="1:22" ht="12.75">
      <c r="A29" s="29">
        <v>9679</v>
      </c>
      <c r="B29">
        <v>1.54</v>
      </c>
      <c r="E29">
        <v>1945</v>
      </c>
      <c r="F29">
        <v>0.76</v>
      </c>
      <c r="G29">
        <v>3.58</v>
      </c>
      <c r="H29">
        <v>2.49</v>
      </c>
      <c r="I29">
        <v>0.6</v>
      </c>
      <c r="J29">
        <v>1.25</v>
      </c>
      <c r="K29">
        <v>0.89</v>
      </c>
      <c r="L29">
        <v>0.42</v>
      </c>
      <c r="M29">
        <v>1.08</v>
      </c>
      <c r="N29">
        <v>0.75</v>
      </c>
      <c r="O29">
        <v>4.19</v>
      </c>
      <c r="P29">
        <v>2.05</v>
      </c>
      <c r="Q29">
        <v>4.78</v>
      </c>
      <c r="R29">
        <f t="shared" si="4"/>
        <v>22.840000000000003</v>
      </c>
      <c r="S29">
        <f t="shared" si="5"/>
        <v>19.410000000000004</v>
      </c>
      <c r="T29">
        <f t="shared" si="6"/>
        <v>20.560000000000002</v>
      </c>
      <c r="U29" s="20">
        <f t="shared" si="7"/>
        <v>0.7908390400161428</v>
      </c>
      <c r="V29" s="28">
        <f t="shared" si="8"/>
        <v>0.7282565926374335</v>
      </c>
    </row>
    <row r="30" spans="1:23" ht="12.75">
      <c r="A30" s="29">
        <v>9710</v>
      </c>
      <c r="B30">
        <v>0</v>
      </c>
      <c r="E30">
        <v>1946</v>
      </c>
      <c r="F30">
        <v>0.73</v>
      </c>
      <c r="G30">
        <v>1</v>
      </c>
      <c r="H30">
        <v>2.82</v>
      </c>
      <c r="I30">
        <v>0.2</v>
      </c>
      <c r="J30">
        <v>0.61</v>
      </c>
      <c r="K30">
        <v>0</v>
      </c>
      <c r="L30">
        <v>1.75</v>
      </c>
      <c r="M30">
        <v>0.77</v>
      </c>
      <c r="N30">
        <v>1.08</v>
      </c>
      <c r="O30">
        <v>2.36</v>
      </c>
      <c r="P30">
        <v>4.61</v>
      </c>
      <c r="Q30">
        <v>3.01</v>
      </c>
      <c r="R30">
        <f t="shared" si="4"/>
        <v>18.939999999999998</v>
      </c>
      <c r="S30">
        <f t="shared" si="5"/>
        <v>19.979999999999997</v>
      </c>
      <c r="T30">
        <f t="shared" si="6"/>
        <v>17.419999999999998</v>
      </c>
      <c r="U30" s="20">
        <f t="shared" si="7"/>
        <v>0.6700591477179574</v>
      </c>
      <c r="V30" s="28">
        <f t="shared" si="8"/>
        <v>0.7518740620231295</v>
      </c>
      <c r="W30" t="s">
        <v>14</v>
      </c>
    </row>
    <row r="31" spans="1:22" ht="12.75">
      <c r="A31" s="29">
        <v>9741</v>
      </c>
      <c r="B31">
        <v>0</v>
      </c>
      <c r="E31">
        <v>1947</v>
      </c>
      <c r="F31">
        <v>0.34</v>
      </c>
      <c r="G31">
        <v>0.85</v>
      </c>
      <c r="H31">
        <v>1.84</v>
      </c>
      <c r="I31">
        <v>0.59</v>
      </c>
      <c r="J31">
        <v>0.59</v>
      </c>
      <c r="K31">
        <v>0.28</v>
      </c>
      <c r="L31">
        <v>0</v>
      </c>
      <c r="M31">
        <v>0.02</v>
      </c>
      <c r="N31">
        <v>0</v>
      </c>
      <c r="O31">
        <v>0.94</v>
      </c>
      <c r="P31">
        <v>0.58</v>
      </c>
      <c r="Q31">
        <v>0.41</v>
      </c>
      <c r="R31">
        <f t="shared" si="4"/>
        <v>6.4399999999999995</v>
      </c>
      <c r="S31">
        <f t="shared" si="5"/>
        <v>14.489999999999998</v>
      </c>
      <c r="T31">
        <f t="shared" si="6"/>
        <v>10.45</v>
      </c>
      <c r="U31" s="20">
        <f t="shared" si="7"/>
        <v>0.40195855876306863</v>
      </c>
      <c r="V31" s="28">
        <f t="shared" si="8"/>
        <v>0.7515663425523061</v>
      </c>
    </row>
    <row r="32" spans="1:22" ht="12.75">
      <c r="A32" s="29">
        <v>9771</v>
      </c>
      <c r="B32">
        <v>0.74</v>
      </c>
      <c r="E32">
        <v>1948</v>
      </c>
      <c r="F32">
        <v>2.27</v>
      </c>
      <c r="G32">
        <v>1.78</v>
      </c>
      <c r="H32">
        <v>2.99</v>
      </c>
      <c r="I32">
        <v>2.66</v>
      </c>
      <c r="J32">
        <v>0.15</v>
      </c>
      <c r="K32">
        <v>1.6</v>
      </c>
      <c r="L32">
        <v>0</v>
      </c>
      <c r="M32">
        <v>0</v>
      </c>
      <c r="N32">
        <v>0</v>
      </c>
      <c r="O32">
        <v>0</v>
      </c>
      <c r="P32">
        <v>1.02</v>
      </c>
      <c r="Q32">
        <v>2.75</v>
      </c>
      <c r="R32">
        <f t="shared" si="4"/>
        <v>15.219999999999999</v>
      </c>
      <c r="S32">
        <f t="shared" si="5"/>
        <v>13.38</v>
      </c>
      <c r="T32">
        <f t="shared" si="6"/>
        <v>15.18</v>
      </c>
      <c r="U32" s="20">
        <f t="shared" si="7"/>
        <v>0.583897695887405</v>
      </c>
      <c r="V32" s="28">
        <f t="shared" si="8"/>
        <v>0.8000706241408448</v>
      </c>
    </row>
    <row r="33" spans="1:22" ht="12.75">
      <c r="A33" s="29">
        <v>9802</v>
      </c>
      <c r="B33">
        <v>8.96</v>
      </c>
      <c r="E33">
        <v>1949</v>
      </c>
      <c r="F33">
        <v>1.56</v>
      </c>
      <c r="G33">
        <v>1.81</v>
      </c>
      <c r="H33">
        <v>3.63</v>
      </c>
      <c r="I33">
        <v>0.15</v>
      </c>
      <c r="J33">
        <v>1.87</v>
      </c>
      <c r="K33">
        <v>0.14</v>
      </c>
      <c r="L33">
        <v>0.6</v>
      </c>
      <c r="M33">
        <v>0.51</v>
      </c>
      <c r="N33">
        <v>0.63</v>
      </c>
      <c r="O33">
        <v>0.21</v>
      </c>
      <c r="P33">
        <v>2.04</v>
      </c>
      <c r="Q33">
        <v>1.73</v>
      </c>
      <c r="R33">
        <f t="shared" si="4"/>
        <v>14.880000000000003</v>
      </c>
      <c r="S33">
        <f t="shared" si="5"/>
        <v>14.67</v>
      </c>
      <c r="T33">
        <f t="shared" si="6"/>
        <v>16.92</v>
      </c>
      <c r="U33" s="20">
        <f t="shared" si="7"/>
        <v>0.650826680791495</v>
      </c>
      <c r="V33" s="28">
        <f t="shared" si="8"/>
        <v>0.8055326447479603</v>
      </c>
    </row>
    <row r="34" spans="1:22" ht="12.75">
      <c r="A34" s="29">
        <v>9832</v>
      </c>
      <c r="B34">
        <v>6.03</v>
      </c>
      <c r="E34">
        <v>1950</v>
      </c>
      <c r="F34">
        <v>4.9</v>
      </c>
      <c r="G34">
        <v>2.02</v>
      </c>
      <c r="H34">
        <v>2.12</v>
      </c>
      <c r="I34">
        <v>2.61</v>
      </c>
      <c r="J34">
        <v>0.38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17.38</v>
      </c>
      <c r="R34">
        <f t="shared" si="4"/>
        <v>29.409999999999997</v>
      </c>
      <c r="S34">
        <f t="shared" si="5"/>
        <v>16.009999999999998</v>
      </c>
      <c r="T34">
        <f t="shared" si="6"/>
        <v>23.159999999999997</v>
      </c>
      <c r="U34" s="20">
        <f t="shared" si="7"/>
        <v>0.8908478680337482</v>
      </c>
      <c r="V34" s="28">
        <f t="shared" si="8"/>
        <v>0.8131102367169865</v>
      </c>
    </row>
    <row r="35" spans="1:22" ht="12.75">
      <c r="A35" s="29">
        <v>9863</v>
      </c>
      <c r="B35">
        <v>4.31</v>
      </c>
      <c r="E35">
        <v>1951</v>
      </c>
      <c r="F35">
        <v>2.11</v>
      </c>
      <c r="G35">
        <v>0.58</v>
      </c>
      <c r="H35">
        <v>0.1</v>
      </c>
      <c r="I35">
        <v>2.69</v>
      </c>
      <c r="J35">
        <v>0.65</v>
      </c>
      <c r="K35">
        <v>0.87</v>
      </c>
      <c r="L35">
        <v>0.61</v>
      </c>
      <c r="M35">
        <v>0.66</v>
      </c>
      <c r="N35">
        <v>0</v>
      </c>
      <c r="O35">
        <v>1.26</v>
      </c>
      <c r="P35">
        <v>4.8</v>
      </c>
      <c r="Q35">
        <v>5</v>
      </c>
      <c r="R35">
        <f t="shared" si="4"/>
        <v>19.330000000000002</v>
      </c>
      <c r="S35">
        <f t="shared" si="5"/>
        <v>25.65</v>
      </c>
      <c r="T35">
        <f t="shared" si="6"/>
        <v>28.439999999999998</v>
      </c>
      <c r="U35" s="20">
        <f t="shared" si="7"/>
        <v>1.0939427187771935</v>
      </c>
      <c r="V35" s="28">
        <f t="shared" si="8"/>
        <v>0.7873387310355265</v>
      </c>
    </row>
    <row r="36" spans="1:22" ht="12.75">
      <c r="A36" s="29">
        <v>9894</v>
      </c>
      <c r="B36">
        <v>8.44</v>
      </c>
      <c r="E36">
        <v>1952</v>
      </c>
      <c r="F36">
        <v>5.9</v>
      </c>
      <c r="G36">
        <v>1.2</v>
      </c>
      <c r="H36">
        <v>4.8</v>
      </c>
      <c r="I36">
        <v>1.7</v>
      </c>
      <c r="J36">
        <v>0.4</v>
      </c>
      <c r="K36">
        <v>0.6</v>
      </c>
      <c r="L36">
        <v>1.9</v>
      </c>
      <c r="M36">
        <v>0</v>
      </c>
      <c r="N36">
        <v>0.6</v>
      </c>
      <c r="O36">
        <v>0</v>
      </c>
      <c r="P36">
        <v>2.3</v>
      </c>
      <c r="Q36">
        <v>7.9</v>
      </c>
      <c r="R36">
        <f t="shared" si="4"/>
        <v>27.300000000000004</v>
      </c>
      <c r="S36">
        <f t="shared" si="5"/>
        <v>28.16</v>
      </c>
      <c r="T36">
        <f t="shared" si="6"/>
        <v>22.55</v>
      </c>
      <c r="U36" s="20">
        <f t="shared" si="7"/>
        <v>0.867384258383464</v>
      </c>
      <c r="V36" s="28">
        <f t="shared" si="8"/>
        <v>0.776299295019737</v>
      </c>
    </row>
    <row r="37" spans="1:22" ht="12.75">
      <c r="A37" s="29">
        <v>9922</v>
      </c>
      <c r="B37">
        <v>3.55</v>
      </c>
      <c r="E37">
        <v>1953</v>
      </c>
      <c r="F37">
        <v>4</v>
      </c>
      <c r="G37">
        <v>0.55</v>
      </c>
      <c r="H37">
        <v>2.6</v>
      </c>
      <c r="I37">
        <v>3.25</v>
      </c>
      <c r="J37">
        <v>2.6</v>
      </c>
      <c r="K37">
        <v>1</v>
      </c>
      <c r="L37">
        <v>0.4</v>
      </c>
      <c r="M37">
        <v>0.4</v>
      </c>
      <c r="N37">
        <v>0.1</v>
      </c>
      <c r="O37">
        <v>0.8</v>
      </c>
      <c r="P37">
        <v>1.05</v>
      </c>
      <c r="Q37">
        <v>1.25</v>
      </c>
      <c r="R37">
        <f t="shared" si="4"/>
        <v>18</v>
      </c>
      <c r="S37">
        <f t="shared" si="5"/>
        <v>25.1</v>
      </c>
      <c r="T37">
        <f t="shared" si="6"/>
        <v>21.950000000000003</v>
      </c>
      <c r="U37" s="20">
        <f t="shared" si="7"/>
        <v>0.844305298071709</v>
      </c>
      <c r="V37" s="28">
        <f t="shared" si="8"/>
        <v>0.7807227624128235</v>
      </c>
    </row>
    <row r="38" spans="1:22" ht="12.75">
      <c r="A38" s="29">
        <v>9953</v>
      </c>
      <c r="B38">
        <v>5.22</v>
      </c>
      <c r="E38">
        <v>1954</v>
      </c>
      <c r="F38">
        <v>4</v>
      </c>
      <c r="G38">
        <v>3.1</v>
      </c>
      <c r="H38">
        <v>4</v>
      </c>
      <c r="I38">
        <v>0.55</v>
      </c>
      <c r="J38">
        <v>0.1</v>
      </c>
      <c r="K38">
        <v>0.6</v>
      </c>
      <c r="L38">
        <v>1.05</v>
      </c>
      <c r="M38">
        <v>0</v>
      </c>
      <c r="N38">
        <v>0</v>
      </c>
      <c r="O38">
        <v>0</v>
      </c>
      <c r="P38">
        <v>2.2</v>
      </c>
      <c r="Q38">
        <v>2.8</v>
      </c>
      <c r="R38">
        <f t="shared" si="4"/>
        <v>18.400000000000002</v>
      </c>
      <c r="S38">
        <f t="shared" si="5"/>
        <v>16.5</v>
      </c>
      <c r="T38">
        <f t="shared" si="6"/>
        <v>12.700000000000001</v>
      </c>
      <c r="U38" s="20">
        <f t="shared" si="7"/>
        <v>0.4885046599321505</v>
      </c>
      <c r="V38" s="28">
        <f t="shared" si="8"/>
        <v>0.7875310557047911</v>
      </c>
    </row>
    <row r="39" spans="1:22" ht="12.75">
      <c r="A39" s="29">
        <v>9983</v>
      </c>
      <c r="B39">
        <v>0.82</v>
      </c>
      <c r="E39">
        <v>1955</v>
      </c>
      <c r="F39">
        <v>3</v>
      </c>
      <c r="G39">
        <v>1.8</v>
      </c>
      <c r="H39">
        <v>0.6</v>
      </c>
      <c r="I39">
        <v>2.7</v>
      </c>
      <c r="J39">
        <v>1.05</v>
      </c>
      <c r="K39">
        <v>0</v>
      </c>
      <c r="L39">
        <v>2.3</v>
      </c>
      <c r="M39">
        <v>0</v>
      </c>
      <c r="N39">
        <v>0.35</v>
      </c>
      <c r="O39">
        <v>0.1</v>
      </c>
      <c r="P39">
        <v>2.8</v>
      </c>
      <c r="Q39">
        <v>12.8</v>
      </c>
      <c r="R39">
        <f t="shared" si="4"/>
        <v>27.5</v>
      </c>
      <c r="S39">
        <f t="shared" si="5"/>
        <v>16.800000000000004</v>
      </c>
      <c r="T39">
        <f t="shared" si="6"/>
        <v>26.7</v>
      </c>
      <c r="U39" s="20">
        <f t="shared" si="7"/>
        <v>1.0270137338731036</v>
      </c>
      <c r="V39" s="28">
        <f t="shared" si="8"/>
        <v>0.8596143417451729</v>
      </c>
    </row>
    <row r="40" spans="1:23" ht="12.75">
      <c r="A40" s="29">
        <v>10014</v>
      </c>
      <c r="B40">
        <v>1.22</v>
      </c>
      <c r="E40">
        <v>1956</v>
      </c>
      <c r="F40">
        <v>3.8</v>
      </c>
      <c r="G40">
        <v>0.65</v>
      </c>
      <c r="H40">
        <v>0.15</v>
      </c>
      <c r="I40">
        <v>1.7</v>
      </c>
      <c r="J40">
        <v>1.4</v>
      </c>
      <c r="K40">
        <v>0.2</v>
      </c>
      <c r="L40">
        <v>0.65</v>
      </c>
      <c r="M40">
        <v>0.35</v>
      </c>
      <c r="N40">
        <v>1.6</v>
      </c>
      <c r="O40">
        <v>2.3</v>
      </c>
      <c r="P40">
        <v>0.1</v>
      </c>
      <c r="Q40">
        <v>1.05</v>
      </c>
      <c r="R40">
        <f aca="true" t="shared" si="9" ref="R40:R71">SUM(F40:Q40)</f>
        <v>13.950000000000001</v>
      </c>
      <c r="S40">
        <f t="shared" si="5"/>
        <v>26.199999999999996</v>
      </c>
      <c r="T40">
        <f t="shared" si="6"/>
        <v>17.34</v>
      </c>
      <c r="U40" s="20">
        <f t="shared" si="7"/>
        <v>0.6669819530097235</v>
      </c>
      <c r="V40" s="28">
        <f t="shared" si="8"/>
        <v>0.8365738463672707</v>
      </c>
      <c r="W40" t="s">
        <v>15</v>
      </c>
    </row>
    <row r="41" spans="1:22" ht="12.75">
      <c r="A41" s="29">
        <v>10044</v>
      </c>
      <c r="B41">
        <v>0.75</v>
      </c>
      <c r="E41">
        <v>1957</v>
      </c>
      <c r="F41">
        <v>2.84</v>
      </c>
      <c r="G41">
        <v>3.3</v>
      </c>
      <c r="H41">
        <v>1.85</v>
      </c>
      <c r="I41">
        <v>2.3</v>
      </c>
      <c r="J41">
        <v>2.8</v>
      </c>
      <c r="K41">
        <v>0.1</v>
      </c>
      <c r="L41">
        <v>0.08</v>
      </c>
      <c r="M41">
        <v>0</v>
      </c>
      <c r="N41">
        <v>0.25</v>
      </c>
      <c r="O41">
        <v>1.76</v>
      </c>
      <c r="P41">
        <v>1.4</v>
      </c>
      <c r="Q41">
        <v>3</v>
      </c>
      <c r="R41">
        <f t="shared" si="9"/>
        <v>19.68</v>
      </c>
      <c r="S41">
        <f aca="true" t="shared" si="10" ref="S41:S72">SUM(O40:Q40,F41:N41)</f>
        <v>16.97</v>
      </c>
      <c r="T41">
        <f aca="true" t="shared" si="11" ref="T41:T72">SUM(I41:Q41,F42:H42)</f>
        <v>23.06</v>
      </c>
      <c r="U41" s="20">
        <f aca="true" t="shared" si="12" ref="U41:U72">T41/$T$1</f>
        <v>0.8870013746484557</v>
      </c>
      <c r="V41" s="28">
        <f aca="true" t="shared" si="13" ref="V41:V72">AVERAGE(U41:U50)</f>
        <v>0.8768850970451364</v>
      </c>
    </row>
    <row r="42" spans="1:22" ht="12.75">
      <c r="A42" s="29">
        <v>10075</v>
      </c>
      <c r="B42">
        <v>0</v>
      </c>
      <c r="E42">
        <v>1958</v>
      </c>
      <c r="F42">
        <v>2.66</v>
      </c>
      <c r="G42">
        <v>4.81</v>
      </c>
      <c r="H42">
        <v>3.9</v>
      </c>
      <c r="I42">
        <v>3</v>
      </c>
      <c r="J42">
        <v>0.46</v>
      </c>
      <c r="K42">
        <v>0.84</v>
      </c>
      <c r="L42">
        <v>1</v>
      </c>
      <c r="M42">
        <v>0.84</v>
      </c>
      <c r="N42">
        <v>1.06</v>
      </c>
      <c r="O42">
        <v>0.28</v>
      </c>
      <c r="P42">
        <v>0.78</v>
      </c>
      <c r="Q42">
        <v>0.98</v>
      </c>
      <c r="R42">
        <f t="shared" si="9"/>
        <v>20.610000000000003</v>
      </c>
      <c r="S42">
        <f t="shared" si="10"/>
        <v>24.729999999999997</v>
      </c>
      <c r="T42">
        <f t="shared" si="11"/>
        <v>16.6</v>
      </c>
      <c r="U42" s="20">
        <f t="shared" si="12"/>
        <v>0.6385179019585588</v>
      </c>
      <c r="V42" s="28">
        <f t="shared" si="13"/>
        <v>0.8700383388193158</v>
      </c>
    </row>
    <row r="43" spans="1:22" ht="12.75">
      <c r="A43" s="29">
        <v>10106</v>
      </c>
      <c r="B43">
        <v>0.76</v>
      </c>
      <c r="E43">
        <v>1959</v>
      </c>
      <c r="F43">
        <v>2.4</v>
      </c>
      <c r="G43">
        <v>4.34</v>
      </c>
      <c r="H43">
        <v>0.62</v>
      </c>
      <c r="I43">
        <v>1.1</v>
      </c>
      <c r="J43">
        <v>0.42</v>
      </c>
      <c r="K43">
        <v>0</v>
      </c>
      <c r="L43">
        <v>0.04</v>
      </c>
      <c r="M43">
        <v>0</v>
      </c>
      <c r="N43">
        <v>3.47</v>
      </c>
      <c r="O43">
        <v>0.06</v>
      </c>
      <c r="P43">
        <v>0</v>
      </c>
      <c r="Q43">
        <v>0.98</v>
      </c>
      <c r="R43">
        <f t="shared" si="9"/>
        <v>13.430000000000001</v>
      </c>
      <c r="S43">
        <f t="shared" si="10"/>
        <v>14.429999999999998</v>
      </c>
      <c r="T43">
        <f t="shared" si="11"/>
        <v>18.89</v>
      </c>
      <c r="U43" s="20">
        <f t="shared" si="12"/>
        <v>0.7266026004817576</v>
      </c>
      <c r="V43" s="28">
        <f t="shared" si="13"/>
        <v>0.9285050382757621</v>
      </c>
    </row>
    <row r="44" spans="1:22" ht="12.75">
      <c r="A44" s="29">
        <v>10136</v>
      </c>
      <c r="B44">
        <v>4.02</v>
      </c>
      <c r="E44">
        <v>1960</v>
      </c>
      <c r="F44">
        <v>2.92</v>
      </c>
      <c r="G44">
        <v>5.54</v>
      </c>
      <c r="H44">
        <v>4.36</v>
      </c>
      <c r="I44">
        <v>0.66</v>
      </c>
      <c r="J44">
        <v>0.42</v>
      </c>
      <c r="K44">
        <v>0</v>
      </c>
      <c r="L44">
        <v>1.54</v>
      </c>
      <c r="M44">
        <v>0.18</v>
      </c>
      <c r="N44">
        <v>0.6</v>
      </c>
      <c r="O44">
        <v>0.58</v>
      </c>
      <c r="P44">
        <v>4.98</v>
      </c>
      <c r="Q44">
        <v>1.34</v>
      </c>
      <c r="R44">
        <f t="shared" si="9"/>
        <v>23.12</v>
      </c>
      <c r="S44">
        <f t="shared" si="10"/>
        <v>17.26</v>
      </c>
      <c r="T44">
        <f t="shared" si="11"/>
        <v>16.46</v>
      </c>
      <c r="U44" s="20">
        <f t="shared" si="12"/>
        <v>0.6331328112191493</v>
      </c>
      <c r="V44" s="28">
        <f t="shared" si="13"/>
        <v>0.9411600015133746</v>
      </c>
    </row>
    <row r="45" spans="1:22" ht="12.75">
      <c r="A45" s="29">
        <v>10167</v>
      </c>
      <c r="B45">
        <v>3.63</v>
      </c>
      <c r="E45">
        <v>1961</v>
      </c>
      <c r="F45">
        <v>0.94</v>
      </c>
      <c r="G45">
        <v>1.38</v>
      </c>
      <c r="H45">
        <v>3.84</v>
      </c>
      <c r="I45">
        <v>1.46</v>
      </c>
      <c r="J45">
        <v>1.42</v>
      </c>
      <c r="K45">
        <v>0.5</v>
      </c>
      <c r="L45">
        <v>0.7</v>
      </c>
      <c r="M45">
        <v>1.42</v>
      </c>
      <c r="N45">
        <v>0.66</v>
      </c>
      <c r="O45">
        <v>1.13</v>
      </c>
      <c r="P45">
        <v>2.72</v>
      </c>
      <c r="Q45">
        <v>1.22</v>
      </c>
      <c r="R45">
        <f t="shared" si="9"/>
        <v>17.389999999999997</v>
      </c>
      <c r="S45">
        <f t="shared" si="10"/>
        <v>19.219999999999995</v>
      </c>
      <c r="T45">
        <f t="shared" si="11"/>
        <v>25.57</v>
      </c>
      <c r="U45" s="20">
        <f t="shared" si="12"/>
        <v>0.9835483586192981</v>
      </c>
      <c r="V45" s="28">
        <f t="shared" si="13"/>
        <v>0.9626234346033069</v>
      </c>
    </row>
    <row r="46" spans="1:22" ht="12.75">
      <c r="A46" s="29">
        <v>10197</v>
      </c>
      <c r="B46">
        <v>6.3</v>
      </c>
      <c r="E46">
        <v>1962</v>
      </c>
      <c r="F46">
        <v>3.2</v>
      </c>
      <c r="G46">
        <v>8.42</v>
      </c>
      <c r="H46">
        <v>2.72</v>
      </c>
      <c r="I46">
        <v>0.58</v>
      </c>
      <c r="J46">
        <v>1.05</v>
      </c>
      <c r="K46">
        <v>0.7</v>
      </c>
      <c r="L46">
        <v>0.69</v>
      </c>
      <c r="M46">
        <v>0.2</v>
      </c>
      <c r="N46">
        <v>1.9</v>
      </c>
      <c r="O46">
        <v>0.87</v>
      </c>
      <c r="P46">
        <v>0.55</v>
      </c>
      <c r="Q46">
        <v>0.8</v>
      </c>
      <c r="R46">
        <f t="shared" si="9"/>
        <v>21.680000000000003</v>
      </c>
      <c r="S46">
        <f t="shared" si="10"/>
        <v>24.529999999999994</v>
      </c>
      <c r="T46">
        <f t="shared" si="11"/>
        <v>23.699999999999996</v>
      </c>
      <c r="U46" s="20">
        <f t="shared" si="12"/>
        <v>0.9116189323143278</v>
      </c>
      <c r="V46" s="28">
        <f t="shared" si="13"/>
        <v>0.9481221545407541</v>
      </c>
    </row>
    <row r="47" spans="1:22" ht="12.75">
      <c r="A47" s="29">
        <v>10228</v>
      </c>
      <c r="B47">
        <v>3.26</v>
      </c>
      <c r="E47">
        <v>1963</v>
      </c>
      <c r="F47">
        <v>9.6</v>
      </c>
      <c r="G47">
        <v>2.61</v>
      </c>
      <c r="H47">
        <v>4.15</v>
      </c>
      <c r="I47">
        <v>4.43</v>
      </c>
      <c r="J47">
        <v>2.52</v>
      </c>
      <c r="K47">
        <v>1.95</v>
      </c>
      <c r="L47">
        <v>0</v>
      </c>
      <c r="M47">
        <v>0.6</v>
      </c>
      <c r="N47">
        <v>1.1</v>
      </c>
      <c r="O47">
        <v>1.45</v>
      </c>
      <c r="P47">
        <v>5.04</v>
      </c>
      <c r="Q47">
        <v>0.7</v>
      </c>
      <c r="R47">
        <f t="shared" si="9"/>
        <v>34.150000000000006</v>
      </c>
      <c r="S47">
        <f t="shared" si="10"/>
        <v>29.18</v>
      </c>
      <c r="T47">
        <f t="shared" si="11"/>
        <v>23.719999999999995</v>
      </c>
      <c r="U47" s="20">
        <f t="shared" si="12"/>
        <v>0.9123882309913863</v>
      </c>
      <c r="V47" s="28">
        <f t="shared" si="13"/>
        <v>0.9471605311944309</v>
      </c>
    </row>
    <row r="48" spans="1:22" ht="12.75">
      <c r="A48" s="29">
        <v>10259</v>
      </c>
      <c r="B48">
        <v>3.68</v>
      </c>
      <c r="E48">
        <v>1964</v>
      </c>
      <c r="F48">
        <v>2.9</v>
      </c>
      <c r="G48">
        <v>0.18</v>
      </c>
      <c r="H48">
        <v>2.85</v>
      </c>
      <c r="I48">
        <v>1.41</v>
      </c>
      <c r="J48">
        <v>1.61</v>
      </c>
      <c r="K48">
        <v>1.05</v>
      </c>
      <c r="L48">
        <v>0.83</v>
      </c>
      <c r="M48">
        <v>1.09</v>
      </c>
      <c r="N48">
        <v>0</v>
      </c>
      <c r="O48">
        <v>1.05</v>
      </c>
      <c r="P48">
        <v>5.43</v>
      </c>
      <c r="Q48">
        <v>12.28</v>
      </c>
      <c r="R48">
        <f t="shared" si="9"/>
        <v>30.68</v>
      </c>
      <c r="S48">
        <f t="shared" si="10"/>
        <v>19.11</v>
      </c>
      <c r="T48">
        <f t="shared" si="11"/>
        <v>31.44</v>
      </c>
      <c r="U48" s="20">
        <f t="shared" si="12"/>
        <v>1.2093375203359693</v>
      </c>
      <c r="V48" s="28">
        <f t="shared" si="13"/>
        <v>0.9677777357395989</v>
      </c>
    </row>
    <row r="49" spans="1:22" ht="12.75">
      <c r="A49" s="29">
        <v>10288</v>
      </c>
      <c r="B49">
        <v>8.07</v>
      </c>
      <c r="E49">
        <v>1965</v>
      </c>
      <c r="F49">
        <v>3.92</v>
      </c>
      <c r="G49">
        <v>1.5</v>
      </c>
      <c r="H49">
        <v>1.27</v>
      </c>
      <c r="I49">
        <v>1.96</v>
      </c>
      <c r="J49">
        <v>0.7</v>
      </c>
      <c r="K49">
        <v>0.58</v>
      </c>
      <c r="L49">
        <v>0.34</v>
      </c>
      <c r="M49">
        <v>2.56</v>
      </c>
      <c r="N49">
        <v>0.75</v>
      </c>
      <c r="O49">
        <v>0.18</v>
      </c>
      <c r="P49">
        <v>6.08</v>
      </c>
      <c r="Q49">
        <v>3.9</v>
      </c>
      <c r="R49">
        <f t="shared" si="9"/>
        <v>23.739999999999995</v>
      </c>
      <c r="S49">
        <f t="shared" si="10"/>
        <v>32.339999999999996</v>
      </c>
      <c r="T49">
        <f t="shared" si="11"/>
        <v>20.71</v>
      </c>
      <c r="U49" s="20">
        <f t="shared" si="12"/>
        <v>0.7966087800940815</v>
      </c>
      <c r="V49" s="28">
        <f t="shared" si="13"/>
        <v>0.9411600015133745</v>
      </c>
    </row>
    <row r="50" spans="1:23" ht="12.75">
      <c r="A50" s="29">
        <v>10319</v>
      </c>
      <c r="B50">
        <v>3.81</v>
      </c>
      <c r="E50">
        <v>1966</v>
      </c>
      <c r="F50">
        <v>0.9</v>
      </c>
      <c r="G50">
        <v>1.76</v>
      </c>
      <c r="H50">
        <v>1</v>
      </c>
      <c r="I50">
        <v>1.3</v>
      </c>
      <c r="J50">
        <v>0.24</v>
      </c>
      <c r="K50">
        <v>0.52</v>
      </c>
      <c r="L50">
        <v>0.12</v>
      </c>
      <c r="M50">
        <v>0.4</v>
      </c>
      <c r="N50">
        <v>0.5</v>
      </c>
      <c r="O50">
        <v>0.12</v>
      </c>
      <c r="P50">
        <v>4.15</v>
      </c>
      <c r="Q50">
        <v>7.56</v>
      </c>
      <c r="R50">
        <f t="shared" si="9"/>
        <v>18.57</v>
      </c>
      <c r="S50">
        <f t="shared" si="10"/>
        <v>16.9</v>
      </c>
      <c r="T50">
        <f t="shared" si="11"/>
        <v>27.82</v>
      </c>
      <c r="U50" s="20">
        <f t="shared" si="12"/>
        <v>1.07009445978838</v>
      </c>
      <c r="V50" s="28">
        <f t="shared" si="13"/>
        <v>0.9214659553806767</v>
      </c>
      <c r="W50" t="s">
        <v>97</v>
      </c>
    </row>
    <row r="51" spans="1:22" ht="12.75">
      <c r="A51" s="29">
        <v>10349</v>
      </c>
      <c r="B51">
        <v>1.52</v>
      </c>
      <c r="E51">
        <v>1967</v>
      </c>
      <c r="F51">
        <v>7.35</v>
      </c>
      <c r="G51">
        <v>0.32</v>
      </c>
      <c r="H51">
        <v>5.24</v>
      </c>
      <c r="I51">
        <v>3.54</v>
      </c>
      <c r="J51">
        <v>0.78</v>
      </c>
      <c r="K51">
        <v>0.24</v>
      </c>
      <c r="L51">
        <v>1.1</v>
      </c>
      <c r="M51">
        <v>0.88</v>
      </c>
      <c r="N51">
        <v>1.74</v>
      </c>
      <c r="O51">
        <v>0.32</v>
      </c>
      <c r="P51">
        <v>3.36</v>
      </c>
      <c r="Q51">
        <v>2.1</v>
      </c>
      <c r="R51">
        <f t="shared" si="9"/>
        <v>26.97</v>
      </c>
      <c r="S51">
        <f t="shared" si="10"/>
        <v>33.02</v>
      </c>
      <c r="T51">
        <f t="shared" si="11"/>
        <v>21.279999999999998</v>
      </c>
      <c r="U51" s="20">
        <f t="shared" si="12"/>
        <v>0.8185337923902488</v>
      </c>
      <c r="V51" s="28">
        <f t="shared" si="13"/>
        <v>0.8626915364534071</v>
      </c>
    </row>
    <row r="52" spans="1:22" ht="12.75">
      <c r="A52" s="29">
        <v>10380</v>
      </c>
      <c r="B52">
        <v>0.68</v>
      </c>
      <c r="E52">
        <v>1968</v>
      </c>
      <c r="F52">
        <v>2.52</v>
      </c>
      <c r="G52">
        <v>3.32</v>
      </c>
      <c r="H52">
        <v>1.38</v>
      </c>
      <c r="I52">
        <v>0.34</v>
      </c>
      <c r="J52">
        <v>0.48</v>
      </c>
      <c r="K52">
        <v>0.32</v>
      </c>
      <c r="L52">
        <v>0.86</v>
      </c>
      <c r="M52">
        <v>0.8</v>
      </c>
      <c r="N52">
        <v>0</v>
      </c>
      <c r="O52">
        <v>1.46</v>
      </c>
      <c r="P52">
        <v>3.34</v>
      </c>
      <c r="Q52">
        <v>6.16</v>
      </c>
      <c r="R52">
        <f t="shared" si="9"/>
        <v>20.98</v>
      </c>
      <c r="S52">
        <f t="shared" si="10"/>
        <v>15.8</v>
      </c>
      <c r="T52">
        <f t="shared" si="11"/>
        <v>31.8</v>
      </c>
      <c r="U52" s="20">
        <f t="shared" si="12"/>
        <v>1.2231848965230223</v>
      </c>
      <c r="V52" s="28">
        <f t="shared" si="13"/>
        <v>0.9043105948822723</v>
      </c>
    </row>
    <row r="53" spans="1:22" ht="12.75">
      <c r="A53" s="29">
        <v>10410</v>
      </c>
      <c r="B53">
        <v>0</v>
      </c>
      <c r="E53">
        <v>1969</v>
      </c>
      <c r="F53">
        <v>11.72</v>
      </c>
      <c r="G53">
        <v>5.46</v>
      </c>
      <c r="H53">
        <v>0.86</v>
      </c>
      <c r="I53">
        <v>1.02</v>
      </c>
      <c r="J53">
        <v>0.44</v>
      </c>
      <c r="K53">
        <v>0.56</v>
      </c>
      <c r="L53">
        <v>0.28</v>
      </c>
      <c r="M53">
        <v>0.44</v>
      </c>
      <c r="N53">
        <v>0.16</v>
      </c>
      <c r="O53">
        <v>2.68</v>
      </c>
      <c r="P53">
        <v>0.44</v>
      </c>
      <c r="Q53">
        <v>4.44</v>
      </c>
      <c r="R53">
        <f t="shared" si="9"/>
        <v>28.500000000000004</v>
      </c>
      <c r="S53">
        <f t="shared" si="10"/>
        <v>31.900000000000002</v>
      </c>
      <c r="T53">
        <f t="shared" si="11"/>
        <v>22.18</v>
      </c>
      <c r="U53" s="20">
        <f t="shared" si="12"/>
        <v>0.8531522328578816</v>
      </c>
      <c r="V53" s="28">
        <f t="shared" si="13"/>
        <v>0.8786929489362241</v>
      </c>
    </row>
    <row r="54" spans="1:22" ht="12.75">
      <c r="A54" s="29">
        <v>10441</v>
      </c>
      <c r="B54">
        <v>0</v>
      </c>
      <c r="E54">
        <v>1970</v>
      </c>
      <c r="F54">
        <v>8.84</v>
      </c>
      <c r="G54">
        <v>1.56</v>
      </c>
      <c r="H54">
        <v>1.32</v>
      </c>
      <c r="I54">
        <v>1.3</v>
      </c>
      <c r="J54">
        <v>0</v>
      </c>
      <c r="K54">
        <v>1.16</v>
      </c>
      <c r="L54">
        <v>0.08</v>
      </c>
      <c r="M54">
        <v>0</v>
      </c>
      <c r="N54">
        <v>0</v>
      </c>
      <c r="O54">
        <v>0.92</v>
      </c>
      <c r="P54">
        <v>5.8</v>
      </c>
      <c r="Q54">
        <v>5.94</v>
      </c>
      <c r="R54">
        <f t="shared" si="9"/>
        <v>26.92</v>
      </c>
      <c r="S54">
        <f t="shared" si="10"/>
        <v>21.819999999999997</v>
      </c>
      <c r="T54">
        <f t="shared" si="11"/>
        <v>22.04</v>
      </c>
      <c r="U54" s="20">
        <f t="shared" si="12"/>
        <v>0.847767142118472</v>
      </c>
      <c r="V54" s="28">
        <f t="shared" si="13"/>
        <v>0.928658898011174</v>
      </c>
    </row>
    <row r="55" spans="1:22" ht="12.75">
      <c r="A55" s="29">
        <v>10472</v>
      </c>
      <c r="B55">
        <v>0</v>
      </c>
      <c r="E55">
        <v>1971</v>
      </c>
      <c r="F55">
        <v>3.08</v>
      </c>
      <c r="G55">
        <v>1.2</v>
      </c>
      <c r="H55">
        <v>2.56</v>
      </c>
      <c r="I55">
        <v>1.12</v>
      </c>
      <c r="J55">
        <v>2.34</v>
      </c>
      <c r="K55">
        <v>0.24</v>
      </c>
      <c r="L55">
        <v>2.4</v>
      </c>
      <c r="M55">
        <v>1.68</v>
      </c>
      <c r="N55">
        <v>0.58</v>
      </c>
      <c r="O55">
        <v>0.74</v>
      </c>
      <c r="P55">
        <v>3.78</v>
      </c>
      <c r="Q55">
        <v>6.36</v>
      </c>
      <c r="R55">
        <f t="shared" si="9"/>
        <v>26.080000000000002</v>
      </c>
      <c r="S55">
        <f t="shared" si="10"/>
        <v>27.859999999999996</v>
      </c>
      <c r="T55">
        <f t="shared" si="11"/>
        <v>21.8</v>
      </c>
      <c r="U55" s="20">
        <f t="shared" si="12"/>
        <v>0.83853555799377</v>
      </c>
      <c r="V55" s="28">
        <f t="shared" si="13"/>
        <v>0.9551227725019864</v>
      </c>
    </row>
    <row r="56" spans="1:22" ht="12.75">
      <c r="A56" s="29">
        <v>10502</v>
      </c>
      <c r="B56">
        <v>0.96</v>
      </c>
      <c r="E56">
        <v>1972</v>
      </c>
      <c r="F56">
        <v>1.5</v>
      </c>
      <c r="G56">
        <v>0.94</v>
      </c>
      <c r="H56">
        <v>0.12</v>
      </c>
      <c r="I56">
        <v>2.65</v>
      </c>
      <c r="J56">
        <v>0.32</v>
      </c>
      <c r="K56">
        <v>1.18</v>
      </c>
      <c r="L56">
        <v>0.08</v>
      </c>
      <c r="M56">
        <v>0.14</v>
      </c>
      <c r="N56">
        <v>2</v>
      </c>
      <c r="O56">
        <v>1.12</v>
      </c>
      <c r="P56">
        <v>2.8</v>
      </c>
      <c r="Q56">
        <v>3.3</v>
      </c>
      <c r="R56">
        <f t="shared" si="9"/>
        <v>16.150000000000002</v>
      </c>
      <c r="S56">
        <f t="shared" si="10"/>
        <v>19.809999999999995</v>
      </c>
      <c r="T56">
        <f t="shared" si="11"/>
        <v>23.45</v>
      </c>
      <c r="U56" s="20">
        <f t="shared" si="12"/>
        <v>0.9020026988510966</v>
      </c>
      <c r="V56" s="28">
        <f t="shared" si="13"/>
        <v>1.002203851537967</v>
      </c>
    </row>
    <row r="57" spans="1:22" ht="12.75">
      <c r="A57" s="29">
        <v>10533</v>
      </c>
      <c r="B57">
        <v>2.67</v>
      </c>
      <c r="E57">
        <v>1973</v>
      </c>
      <c r="F57">
        <v>3.84</v>
      </c>
      <c r="G57">
        <v>4.08</v>
      </c>
      <c r="H57">
        <v>1.94</v>
      </c>
      <c r="I57">
        <v>0.48</v>
      </c>
      <c r="J57">
        <v>1.06</v>
      </c>
      <c r="K57">
        <v>0.64</v>
      </c>
      <c r="L57">
        <v>0.58</v>
      </c>
      <c r="M57">
        <v>0.88</v>
      </c>
      <c r="N57">
        <v>0.04</v>
      </c>
      <c r="O57">
        <v>1.44</v>
      </c>
      <c r="P57">
        <v>8.64</v>
      </c>
      <c r="Q57">
        <v>5.36</v>
      </c>
      <c r="R57">
        <f t="shared" si="9"/>
        <v>28.98</v>
      </c>
      <c r="S57">
        <f t="shared" si="10"/>
        <v>20.759999999999994</v>
      </c>
      <c r="T57">
        <f t="shared" si="11"/>
        <v>29.08</v>
      </c>
      <c r="U57" s="20">
        <f t="shared" si="12"/>
        <v>1.1185602764430655</v>
      </c>
      <c r="V57" s="28">
        <f t="shared" si="13"/>
        <v>1.12571475413971</v>
      </c>
    </row>
    <row r="58" spans="1:22" ht="12.75">
      <c r="A58" s="29">
        <v>10563</v>
      </c>
      <c r="B58">
        <v>5.63</v>
      </c>
      <c r="E58">
        <v>1974</v>
      </c>
      <c r="F58">
        <v>3.72</v>
      </c>
      <c r="G58">
        <v>1.22</v>
      </c>
      <c r="H58">
        <v>5.02</v>
      </c>
      <c r="I58">
        <v>2.14</v>
      </c>
      <c r="J58">
        <v>0.4</v>
      </c>
      <c r="K58">
        <v>0</v>
      </c>
      <c r="L58">
        <v>3.42</v>
      </c>
      <c r="M58">
        <v>0.24</v>
      </c>
      <c r="N58">
        <v>0</v>
      </c>
      <c r="O58">
        <v>1.84</v>
      </c>
      <c r="P58">
        <v>0.88</v>
      </c>
      <c r="Q58">
        <v>1.54</v>
      </c>
      <c r="R58">
        <f t="shared" si="9"/>
        <v>20.419999999999998</v>
      </c>
      <c r="S58">
        <f t="shared" si="10"/>
        <v>31.599999999999998</v>
      </c>
      <c r="T58">
        <f t="shared" si="11"/>
        <v>24.52</v>
      </c>
      <c r="U58" s="20">
        <f t="shared" si="12"/>
        <v>0.9431601780737267</v>
      </c>
      <c r="V58" s="28">
        <f t="shared" si="13"/>
        <v>1.1293304579218848</v>
      </c>
    </row>
    <row r="59" spans="1:22" ht="12.75">
      <c r="A59" s="29">
        <v>10594</v>
      </c>
      <c r="B59">
        <v>5.79</v>
      </c>
      <c r="E59">
        <v>1975</v>
      </c>
      <c r="F59">
        <v>2.74</v>
      </c>
      <c r="G59">
        <v>5.48</v>
      </c>
      <c r="H59">
        <v>5.84</v>
      </c>
      <c r="I59">
        <v>2.42</v>
      </c>
      <c r="J59">
        <v>0.54</v>
      </c>
      <c r="K59">
        <v>0.3</v>
      </c>
      <c r="L59">
        <v>0</v>
      </c>
      <c r="M59">
        <v>0.6</v>
      </c>
      <c r="N59">
        <v>1.36</v>
      </c>
      <c r="O59">
        <v>4.02</v>
      </c>
      <c r="P59">
        <v>1.04</v>
      </c>
      <c r="Q59">
        <v>0.42</v>
      </c>
      <c r="R59">
        <f t="shared" si="9"/>
        <v>24.76</v>
      </c>
      <c r="S59">
        <f t="shared" si="10"/>
        <v>23.540000000000003</v>
      </c>
      <c r="T59">
        <f t="shared" si="11"/>
        <v>15.589999999999996</v>
      </c>
      <c r="U59" s="20">
        <f t="shared" si="12"/>
        <v>0.5996683187671042</v>
      </c>
      <c r="V59" s="28">
        <f t="shared" si="13"/>
        <v>1.14110072768088</v>
      </c>
    </row>
    <row r="60" spans="1:23" ht="12.75">
      <c r="A60" s="29">
        <v>10625</v>
      </c>
      <c r="B60">
        <v>2.98</v>
      </c>
      <c r="E60">
        <v>1976</v>
      </c>
      <c r="F60">
        <v>1</v>
      </c>
      <c r="G60">
        <v>2.12</v>
      </c>
      <c r="H60">
        <v>1.77</v>
      </c>
      <c r="I60">
        <v>0.74</v>
      </c>
      <c r="J60">
        <v>0.58</v>
      </c>
      <c r="K60">
        <v>0</v>
      </c>
      <c r="L60">
        <v>2.86</v>
      </c>
      <c r="M60">
        <v>0.68</v>
      </c>
      <c r="N60">
        <v>2.1</v>
      </c>
      <c r="O60">
        <v>0.39</v>
      </c>
      <c r="P60">
        <v>0.52</v>
      </c>
      <c r="Q60">
        <v>0.1</v>
      </c>
      <c r="R60">
        <f t="shared" si="9"/>
        <v>12.86</v>
      </c>
      <c r="S60">
        <f t="shared" si="10"/>
        <v>17.33</v>
      </c>
      <c r="T60">
        <f t="shared" si="11"/>
        <v>12.539999999999997</v>
      </c>
      <c r="U60" s="20">
        <f t="shared" si="12"/>
        <v>0.4823502705156823</v>
      </c>
      <c r="V60" s="28">
        <f t="shared" si="13"/>
        <v>1.2136071279936442</v>
      </c>
      <c r="W60" t="s">
        <v>99</v>
      </c>
    </row>
    <row r="61" spans="1:22" ht="12.75">
      <c r="A61" s="29">
        <v>10653</v>
      </c>
      <c r="B61">
        <v>7.06</v>
      </c>
      <c r="E61">
        <v>1977</v>
      </c>
      <c r="F61">
        <v>2.04</v>
      </c>
      <c r="G61">
        <v>1.5</v>
      </c>
      <c r="H61">
        <v>1.03</v>
      </c>
      <c r="I61">
        <v>0.1</v>
      </c>
      <c r="J61">
        <v>2.28</v>
      </c>
      <c r="K61">
        <v>1.38</v>
      </c>
      <c r="L61">
        <v>0.04</v>
      </c>
      <c r="M61">
        <v>0</v>
      </c>
      <c r="N61">
        <v>0.16</v>
      </c>
      <c r="O61">
        <v>0.22</v>
      </c>
      <c r="P61">
        <v>4.5</v>
      </c>
      <c r="Q61">
        <v>7.48</v>
      </c>
      <c r="R61">
        <f t="shared" si="9"/>
        <v>20.729999999999997</v>
      </c>
      <c r="S61">
        <f t="shared" si="10"/>
        <v>9.54</v>
      </c>
      <c r="T61">
        <f t="shared" si="11"/>
        <v>32.1</v>
      </c>
      <c r="U61" s="20">
        <f t="shared" si="12"/>
        <v>1.2347243766789</v>
      </c>
      <c r="V61" s="28">
        <f t="shared" si="13"/>
        <v>1.2182229200559949</v>
      </c>
    </row>
    <row r="62" spans="1:22" ht="12.75">
      <c r="A62" s="29">
        <v>10684</v>
      </c>
      <c r="B62">
        <v>4.65</v>
      </c>
      <c r="E62">
        <v>1978</v>
      </c>
      <c r="F62">
        <v>6.32</v>
      </c>
      <c r="G62">
        <v>5.56</v>
      </c>
      <c r="H62">
        <v>4.06</v>
      </c>
      <c r="I62">
        <v>3.02</v>
      </c>
      <c r="J62">
        <v>0.2</v>
      </c>
      <c r="K62">
        <v>0.16</v>
      </c>
      <c r="L62">
        <v>0.12</v>
      </c>
      <c r="M62">
        <v>0.36</v>
      </c>
      <c r="N62">
        <v>2.24</v>
      </c>
      <c r="O62">
        <v>0.3</v>
      </c>
      <c r="P62">
        <v>2.66</v>
      </c>
      <c r="Q62">
        <v>2.06</v>
      </c>
      <c r="R62">
        <f t="shared" si="9"/>
        <v>27.06</v>
      </c>
      <c r="S62">
        <f t="shared" si="10"/>
        <v>34.239999999999995</v>
      </c>
      <c r="T62">
        <f t="shared" si="11"/>
        <v>25.14</v>
      </c>
      <c r="U62" s="20">
        <f t="shared" si="12"/>
        <v>0.9670084370625404</v>
      </c>
      <c r="V62" s="28">
        <f t="shared" si="13"/>
        <v>1.168372365782604</v>
      </c>
    </row>
    <row r="63" spans="1:22" ht="12.75">
      <c r="A63" s="29">
        <v>10714</v>
      </c>
      <c r="B63">
        <v>2.26</v>
      </c>
      <c r="E63">
        <v>1979</v>
      </c>
      <c r="F63">
        <v>6.08</v>
      </c>
      <c r="G63">
        <v>4.7</v>
      </c>
      <c r="H63">
        <v>3.24</v>
      </c>
      <c r="I63">
        <v>1.08</v>
      </c>
      <c r="J63">
        <v>0.86</v>
      </c>
      <c r="K63">
        <v>0.06</v>
      </c>
      <c r="L63">
        <v>0.48</v>
      </c>
      <c r="M63">
        <v>0.44</v>
      </c>
      <c r="N63">
        <v>0.2</v>
      </c>
      <c r="O63">
        <v>2.84</v>
      </c>
      <c r="P63">
        <v>2.94</v>
      </c>
      <c r="Q63">
        <v>4.72</v>
      </c>
      <c r="R63">
        <f t="shared" si="9"/>
        <v>27.64</v>
      </c>
      <c r="S63">
        <f t="shared" si="10"/>
        <v>22.159999999999997</v>
      </c>
      <c r="T63">
        <f t="shared" si="11"/>
        <v>35.17</v>
      </c>
      <c r="U63" s="20">
        <f t="shared" si="12"/>
        <v>1.3528117236073804</v>
      </c>
      <c r="V63" s="28">
        <f t="shared" si="13"/>
        <v>1.1542172701247275</v>
      </c>
    </row>
    <row r="64" spans="1:22" ht="12.75">
      <c r="A64" s="29">
        <v>10745</v>
      </c>
      <c r="B64">
        <v>4.43</v>
      </c>
      <c r="E64">
        <v>1980</v>
      </c>
      <c r="F64">
        <v>11.4</v>
      </c>
      <c r="G64">
        <v>7.48</v>
      </c>
      <c r="H64">
        <v>2.67</v>
      </c>
      <c r="I64">
        <v>1.96</v>
      </c>
      <c r="J64">
        <v>1.06</v>
      </c>
      <c r="K64">
        <v>0.14</v>
      </c>
      <c r="L64">
        <v>0.4</v>
      </c>
      <c r="M64">
        <v>0.18</v>
      </c>
      <c r="N64">
        <v>0.72</v>
      </c>
      <c r="O64">
        <v>4.02</v>
      </c>
      <c r="P64">
        <v>1.81</v>
      </c>
      <c r="Q64">
        <v>7.2</v>
      </c>
      <c r="R64">
        <f t="shared" si="9"/>
        <v>39.04</v>
      </c>
      <c r="S64">
        <f t="shared" si="10"/>
        <v>36.51</v>
      </c>
      <c r="T64">
        <f t="shared" si="11"/>
        <v>28.92</v>
      </c>
      <c r="U64" s="20">
        <f t="shared" si="12"/>
        <v>1.1124058870265978</v>
      </c>
      <c r="V64" s="28">
        <f t="shared" si="13"/>
        <v>1.0847495995863443</v>
      </c>
    </row>
    <row r="65" spans="1:22" ht="12.75">
      <c r="A65" s="29">
        <v>10775</v>
      </c>
      <c r="B65">
        <v>0.12</v>
      </c>
      <c r="E65">
        <v>1981</v>
      </c>
      <c r="F65">
        <v>4.68</v>
      </c>
      <c r="G65">
        <v>1.45</v>
      </c>
      <c r="H65">
        <v>5.3</v>
      </c>
      <c r="I65">
        <v>0.76</v>
      </c>
      <c r="J65">
        <v>1.2</v>
      </c>
      <c r="K65">
        <v>0.12</v>
      </c>
      <c r="L65">
        <v>0.18</v>
      </c>
      <c r="M65">
        <v>0.26</v>
      </c>
      <c r="N65">
        <v>0.12</v>
      </c>
      <c r="O65">
        <v>3.42</v>
      </c>
      <c r="P65">
        <v>4.62</v>
      </c>
      <c r="Q65">
        <v>5.96</v>
      </c>
      <c r="R65">
        <f t="shared" si="9"/>
        <v>28.069999999999997</v>
      </c>
      <c r="S65">
        <f t="shared" si="10"/>
        <v>27.100000000000005</v>
      </c>
      <c r="T65">
        <f t="shared" si="11"/>
        <v>34.04</v>
      </c>
      <c r="U65" s="20">
        <f t="shared" si="12"/>
        <v>1.3093463483535748</v>
      </c>
      <c r="V65" s="28">
        <f t="shared" si="13"/>
        <v>1.047861728021389</v>
      </c>
    </row>
    <row r="66" spans="1:22" ht="12.75">
      <c r="A66" s="29">
        <v>10806</v>
      </c>
      <c r="B66">
        <v>0.11</v>
      </c>
      <c r="E66">
        <v>1982</v>
      </c>
      <c r="F66">
        <v>6.68</v>
      </c>
      <c r="G66">
        <v>4.22</v>
      </c>
      <c r="H66">
        <v>6.5</v>
      </c>
      <c r="I66">
        <v>3.9</v>
      </c>
      <c r="J66">
        <v>0.22</v>
      </c>
      <c r="K66">
        <v>2.08</v>
      </c>
      <c r="L66">
        <v>1.5</v>
      </c>
      <c r="M66">
        <v>2.76</v>
      </c>
      <c r="N66">
        <v>3.1</v>
      </c>
      <c r="O66">
        <v>5.22</v>
      </c>
      <c r="P66">
        <v>8.34</v>
      </c>
      <c r="Q66">
        <v>5.14</v>
      </c>
      <c r="R66">
        <f t="shared" si="9"/>
        <v>49.66</v>
      </c>
      <c r="S66">
        <f t="shared" si="10"/>
        <v>44.959999999999994</v>
      </c>
      <c r="T66">
        <f t="shared" si="11"/>
        <v>55.56</v>
      </c>
      <c r="U66" s="20">
        <f t="shared" si="12"/>
        <v>2.137111724868526</v>
      </c>
      <c r="V66" s="28">
        <f t="shared" si="13"/>
        <v>0.975893836782566</v>
      </c>
    </row>
    <row r="67" spans="1:22" ht="12.75">
      <c r="A67" s="29">
        <v>10837</v>
      </c>
      <c r="B67">
        <v>0.26</v>
      </c>
      <c r="E67">
        <v>1983</v>
      </c>
      <c r="F67">
        <v>10</v>
      </c>
      <c r="G67">
        <v>6.02</v>
      </c>
      <c r="H67">
        <v>7.28</v>
      </c>
      <c r="I67">
        <v>2.1</v>
      </c>
      <c r="J67">
        <v>0.52</v>
      </c>
      <c r="K67">
        <v>0.52</v>
      </c>
      <c r="L67">
        <v>0</v>
      </c>
      <c r="M67">
        <v>2.54</v>
      </c>
      <c r="N67">
        <v>1.06</v>
      </c>
      <c r="O67">
        <v>1.02</v>
      </c>
      <c r="P67">
        <v>7.96</v>
      </c>
      <c r="Q67">
        <v>9.58</v>
      </c>
      <c r="R67">
        <f t="shared" si="9"/>
        <v>48.599999999999994</v>
      </c>
      <c r="S67">
        <f t="shared" si="10"/>
        <v>48.74000000000001</v>
      </c>
      <c r="T67">
        <f t="shared" si="11"/>
        <v>30.019999999999996</v>
      </c>
      <c r="U67" s="20">
        <f t="shared" si="12"/>
        <v>1.1547173142648153</v>
      </c>
      <c r="V67" s="28">
        <f t="shared" si="13"/>
        <v>0.8541523211380575</v>
      </c>
    </row>
    <row r="68" spans="1:22" ht="12.75">
      <c r="A68" s="29">
        <v>10867</v>
      </c>
      <c r="B68">
        <v>0</v>
      </c>
      <c r="E68">
        <v>1984</v>
      </c>
      <c r="F68">
        <v>0.56</v>
      </c>
      <c r="G68">
        <v>2.76</v>
      </c>
      <c r="H68">
        <v>1.4</v>
      </c>
      <c r="I68">
        <v>1.78</v>
      </c>
      <c r="J68">
        <v>0.42</v>
      </c>
      <c r="K68">
        <v>1.86</v>
      </c>
      <c r="L68">
        <v>3.08</v>
      </c>
      <c r="M68">
        <v>2.16</v>
      </c>
      <c r="N68">
        <v>0.72</v>
      </c>
      <c r="O68">
        <v>2.62</v>
      </c>
      <c r="P68">
        <v>6.42</v>
      </c>
      <c r="Q68">
        <v>1.62</v>
      </c>
      <c r="R68">
        <f t="shared" si="9"/>
        <v>25.400000000000002</v>
      </c>
      <c r="S68">
        <f t="shared" si="10"/>
        <v>33.3</v>
      </c>
      <c r="T68">
        <f t="shared" si="11"/>
        <v>27.580000000000005</v>
      </c>
      <c r="U68" s="20">
        <f t="shared" si="12"/>
        <v>1.060862875663678</v>
      </c>
      <c r="V68" s="28">
        <f t="shared" si="13"/>
        <v>0.7791841650587064</v>
      </c>
    </row>
    <row r="69" spans="1:22" ht="12.75">
      <c r="A69" s="29">
        <v>10898</v>
      </c>
      <c r="B69">
        <v>0</v>
      </c>
      <c r="E69">
        <v>1985</v>
      </c>
      <c r="F69">
        <v>0.78</v>
      </c>
      <c r="G69">
        <v>2.54</v>
      </c>
      <c r="H69">
        <v>3.58</v>
      </c>
      <c r="I69">
        <v>0.36</v>
      </c>
      <c r="J69">
        <v>0.02</v>
      </c>
      <c r="K69">
        <v>0.42</v>
      </c>
      <c r="L69">
        <v>0.94</v>
      </c>
      <c r="M69">
        <v>0.08</v>
      </c>
      <c r="N69">
        <v>1.68</v>
      </c>
      <c r="O69">
        <v>2.58</v>
      </c>
      <c r="P69">
        <v>5.2</v>
      </c>
      <c r="Q69">
        <v>2.98</v>
      </c>
      <c r="R69">
        <f t="shared" si="9"/>
        <v>21.16</v>
      </c>
      <c r="S69">
        <f t="shared" si="10"/>
        <v>21.060000000000002</v>
      </c>
      <c r="T69">
        <f t="shared" si="11"/>
        <v>34.44</v>
      </c>
      <c r="U69" s="20">
        <f t="shared" si="12"/>
        <v>1.3247323218947449</v>
      </c>
      <c r="V69" s="28">
        <f t="shared" si="13"/>
        <v>0.7885311439849672</v>
      </c>
    </row>
    <row r="70" spans="1:23" ht="12.75">
      <c r="A70" s="29">
        <v>10928</v>
      </c>
      <c r="B70">
        <v>4.8</v>
      </c>
      <c r="E70">
        <v>1986</v>
      </c>
      <c r="F70">
        <v>2.92</v>
      </c>
      <c r="G70">
        <v>13.6</v>
      </c>
      <c r="H70">
        <v>3.66</v>
      </c>
      <c r="I70">
        <v>1.04</v>
      </c>
      <c r="J70">
        <v>0.58</v>
      </c>
      <c r="K70">
        <v>0</v>
      </c>
      <c r="L70">
        <v>0.82</v>
      </c>
      <c r="M70">
        <v>0.24</v>
      </c>
      <c r="N70">
        <v>1.04</v>
      </c>
      <c r="O70">
        <v>0.22</v>
      </c>
      <c r="P70">
        <v>0.18</v>
      </c>
      <c r="Q70">
        <v>0.74</v>
      </c>
      <c r="R70">
        <f t="shared" si="9"/>
        <v>25.039999999999992</v>
      </c>
      <c r="S70">
        <f t="shared" si="10"/>
        <v>34.660000000000004</v>
      </c>
      <c r="T70">
        <f t="shared" si="11"/>
        <v>13.74</v>
      </c>
      <c r="U70" s="20">
        <f t="shared" si="12"/>
        <v>0.5285081911391927</v>
      </c>
      <c r="V70" s="28">
        <f t="shared" si="13"/>
        <v>0.7717988977589447</v>
      </c>
      <c r="W70" t="s">
        <v>101</v>
      </c>
    </row>
    <row r="71" spans="1:22" ht="12.75">
      <c r="A71" s="29">
        <v>10959</v>
      </c>
      <c r="B71">
        <v>6.65</v>
      </c>
      <c r="E71">
        <v>1987</v>
      </c>
      <c r="F71">
        <v>2.94</v>
      </c>
      <c r="G71">
        <v>3.68</v>
      </c>
      <c r="H71">
        <v>2.26</v>
      </c>
      <c r="I71">
        <v>0.64</v>
      </c>
      <c r="J71">
        <v>2.08</v>
      </c>
      <c r="K71">
        <v>0.54</v>
      </c>
      <c r="L71">
        <v>0.92</v>
      </c>
      <c r="M71">
        <v>0</v>
      </c>
      <c r="N71">
        <v>0</v>
      </c>
      <c r="O71">
        <v>1.18</v>
      </c>
      <c r="P71">
        <v>3.08</v>
      </c>
      <c r="Q71">
        <v>3.06</v>
      </c>
      <c r="R71">
        <f t="shared" si="9"/>
        <v>20.38</v>
      </c>
      <c r="S71">
        <f t="shared" si="10"/>
        <v>14.200000000000001</v>
      </c>
      <c r="T71">
        <f t="shared" si="11"/>
        <v>19.14</v>
      </c>
      <c r="U71" s="20">
        <f t="shared" si="12"/>
        <v>0.7362188339449889</v>
      </c>
      <c r="V71" s="28">
        <f t="shared" si="13"/>
        <v>0.8565371470369388</v>
      </c>
    </row>
    <row r="72" spans="1:22" ht="12.75">
      <c r="A72" s="29">
        <v>10990</v>
      </c>
      <c r="B72">
        <v>5.2</v>
      </c>
      <c r="E72">
        <v>1988</v>
      </c>
      <c r="F72">
        <v>6.68</v>
      </c>
      <c r="G72">
        <v>0.3</v>
      </c>
      <c r="H72">
        <v>0.66</v>
      </c>
      <c r="I72">
        <v>1.32</v>
      </c>
      <c r="J72">
        <v>0.78</v>
      </c>
      <c r="K72">
        <v>0.5</v>
      </c>
      <c r="L72">
        <v>0.46</v>
      </c>
      <c r="M72">
        <v>0.72</v>
      </c>
      <c r="N72">
        <v>0.5</v>
      </c>
      <c r="O72">
        <v>0</v>
      </c>
      <c r="P72">
        <v>3.96</v>
      </c>
      <c r="Q72">
        <v>4.02</v>
      </c>
      <c r="R72">
        <f aca="true" t="shared" si="14" ref="R72:R82">SUM(F72:Q72)</f>
        <v>19.9</v>
      </c>
      <c r="S72">
        <f t="shared" si="10"/>
        <v>19.240000000000002</v>
      </c>
      <c r="T72">
        <f t="shared" si="11"/>
        <v>21.46</v>
      </c>
      <c r="U72" s="20">
        <f t="shared" si="12"/>
        <v>0.8254574804837754</v>
      </c>
      <c r="V72" s="28">
        <f t="shared" si="13"/>
        <v>0.8928095796602475</v>
      </c>
    </row>
    <row r="73" spans="1:22" ht="12.75">
      <c r="A73" s="29">
        <v>11018</v>
      </c>
      <c r="B73">
        <v>8.02</v>
      </c>
      <c r="E73">
        <v>1989</v>
      </c>
      <c r="F73">
        <v>1.24</v>
      </c>
      <c r="G73">
        <v>2.22</v>
      </c>
      <c r="H73">
        <v>5.74</v>
      </c>
      <c r="I73">
        <v>1</v>
      </c>
      <c r="J73">
        <v>2.12</v>
      </c>
      <c r="K73">
        <v>0.62</v>
      </c>
      <c r="L73">
        <v>0</v>
      </c>
      <c r="M73">
        <v>1.1</v>
      </c>
      <c r="N73">
        <v>1.68</v>
      </c>
      <c r="O73">
        <v>1.02</v>
      </c>
      <c r="P73">
        <v>2.08</v>
      </c>
      <c r="Q73">
        <v>0.08</v>
      </c>
      <c r="R73">
        <f t="shared" si="14"/>
        <v>18.9</v>
      </c>
      <c r="S73">
        <f aca="true" t="shared" si="15" ref="S73:S82">SUM(O72:Q72,F73:N73)</f>
        <v>23.700000000000003</v>
      </c>
      <c r="T73">
        <f aca="true" t="shared" si="16" ref="T73:T82">SUM(I73:Q73,F74:H74)</f>
        <v>17.11</v>
      </c>
      <c r="U73" s="20">
        <f aca="true" t="shared" si="17" ref="U73:U93">T73/$T$1</f>
        <v>0.6581350182235507</v>
      </c>
      <c r="V73" s="28">
        <f aca="true" t="shared" si="18" ref="V73:V85">AVERAGE(U73:U82)</f>
        <v>0.8940019926096883</v>
      </c>
    </row>
    <row r="74" spans="1:22" ht="12.75">
      <c r="A74" s="29">
        <v>11049</v>
      </c>
      <c r="B74">
        <v>6.1</v>
      </c>
      <c r="E74">
        <v>1990</v>
      </c>
      <c r="F74">
        <v>2.7</v>
      </c>
      <c r="G74">
        <v>3.19</v>
      </c>
      <c r="H74">
        <v>1.52</v>
      </c>
      <c r="I74">
        <v>1.42</v>
      </c>
      <c r="J74">
        <v>0.71</v>
      </c>
      <c r="K74">
        <v>0.54</v>
      </c>
      <c r="L74">
        <v>1.54</v>
      </c>
      <c r="M74">
        <v>0.46</v>
      </c>
      <c r="N74">
        <v>0.96</v>
      </c>
      <c r="O74">
        <v>0.36</v>
      </c>
      <c r="P74">
        <v>0.74</v>
      </c>
      <c r="Q74">
        <v>1.22</v>
      </c>
      <c r="R74">
        <f t="shared" si="14"/>
        <v>15.36</v>
      </c>
      <c r="S74">
        <f t="shared" si="15"/>
        <v>16.22</v>
      </c>
      <c r="T74">
        <f t="shared" si="16"/>
        <v>19.330000000000002</v>
      </c>
      <c r="U74" s="20">
        <f t="shared" si="17"/>
        <v>0.7435271713770447</v>
      </c>
      <c r="V74" s="28">
        <f t="shared" si="18"/>
        <v>0.9106957739018575</v>
      </c>
    </row>
    <row r="75" spans="1:22" ht="12.75">
      <c r="A75" s="29">
        <v>11079</v>
      </c>
      <c r="B75">
        <v>4.92</v>
      </c>
      <c r="E75">
        <v>1991</v>
      </c>
      <c r="F75">
        <v>0.34</v>
      </c>
      <c r="G75">
        <v>0.89</v>
      </c>
      <c r="H75">
        <v>10.15</v>
      </c>
      <c r="I75">
        <v>0.54</v>
      </c>
      <c r="J75">
        <v>1.89</v>
      </c>
      <c r="K75">
        <v>0.42</v>
      </c>
      <c r="L75">
        <v>0.28</v>
      </c>
      <c r="M75">
        <v>0.18</v>
      </c>
      <c r="N75">
        <v>0.46</v>
      </c>
      <c r="O75">
        <v>2</v>
      </c>
      <c r="P75">
        <v>1.59</v>
      </c>
      <c r="Q75">
        <v>1.33</v>
      </c>
      <c r="R75">
        <f t="shared" si="14"/>
        <v>20.07</v>
      </c>
      <c r="S75">
        <f t="shared" si="15"/>
        <v>17.470000000000006</v>
      </c>
      <c r="T75">
        <f t="shared" si="16"/>
        <v>15.329999999999998</v>
      </c>
      <c r="U75" s="20">
        <f t="shared" si="17"/>
        <v>0.5896674359653437</v>
      </c>
      <c r="V75" s="28">
        <f t="shared" si="18"/>
        <v>0.8883861122671611</v>
      </c>
    </row>
    <row r="76" spans="1:22" ht="12.75">
      <c r="A76" s="29">
        <v>11110</v>
      </c>
      <c r="B76">
        <v>0.53</v>
      </c>
      <c r="E76">
        <v>1992</v>
      </c>
      <c r="F76">
        <v>1.21</v>
      </c>
      <c r="G76">
        <v>4.26</v>
      </c>
      <c r="H76">
        <v>1.17</v>
      </c>
      <c r="I76">
        <v>0.2</v>
      </c>
      <c r="J76">
        <v>0.34</v>
      </c>
      <c r="K76">
        <v>1.04</v>
      </c>
      <c r="L76">
        <v>1.72</v>
      </c>
      <c r="M76">
        <v>1.08</v>
      </c>
      <c r="N76">
        <v>0.25</v>
      </c>
      <c r="O76">
        <v>2.15</v>
      </c>
      <c r="P76">
        <v>0.09</v>
      </c>
      <c r="Q76">
        <v>5.43</v>
      </c>
      <c r="R76">
        <f t="shared" si="14"/>
        <v>18.939999999999998</v>
      </c>
      <c r="S76">
        <f t="shared" si="15"/>
        <v>16.19</v>
      </c>
      <c r="T76">
        <f t="shared" si="16"/>
        <v>23.91</v>
      </c>
      <c r="U76" s="20">
        <f t="shared" si="17"/>
        <v>0.9196965684234423</v>
      </c>
      <c r="V76" s="28">
        <f t="shared" si="18"/>
        <v>0.9017719092479792</v>
      </c>
    </row>
    <row r="77" spans="1:22" ht="12.75">
      <c r="A77" s="29">
        <v>11140</v>
      </c>
      <c r="B77">
        <v>0.16</v>
      </c>
      <c r="E77">
        <v>1993</v>
      </c>
      <c r="F77">
        <v>7.98</v>
      </c>
      <c r="G77">
        <v>3.38</v>
      </c>
      <c r="H77">
        <v>0.25</v>
      </c>
      <c r="I77">
        <v>0.54</v>
      </c>
      <c r="J77">
        <v>0.48</v>
      </c>
      <c r="K77">
        <v>0.51</v>
      </c>
      <c r="L77">
        <v>0</v>
      </c>
      <c r="M77">
        <v>0.02</v>
      </c>
      <c r="N77">
        <v>0</v>
      </c>
      <c r="O77">
        <v>0.22</v>
      </c>
      <c r="P77">
        <v>1.04</v>
      </c>
      <c r="Q77">
        <v>1.2</v>
      </c>
      <c r="R77">
        <f t="shared" si="14"/>
        <v>15.619999999999997</v>
      </c>
      <c r="S77">
        <f t="shared" si="15"/>
        <v>20.830000000000002</v>
      </c>
      <c r="T77">
        <f t="shared" si="16"/>
        <v>10.53</v>
      </c>
      <c r="U77" s="20">
        <f t="shared" si="17"/>
        <v>0.40503575347130266</v>
      </c>
      <c r="V77" s="28">
        <f t="shared" si="18"/>
        <v>0.8684997414651988</v>
      </c>
    </row>
    <row r="78" spans="1:22" ht="12.75">
      <c r="A78" s="29">
        <v>11171</v>
      </c>
      <c r="B78">
        <v>1.84</v>
      </c>
      <c r="E78">
        <v>1994</v>
      </c>
      <c r="F78">
        <v>1.02</v>
      </c>
      <c r="G78">
        <v>4.08</v>
      </c>
      <c r="H78">
        <v>1.42</v>
      </c>
      <c r="I78">
        <v>0.91</v>
      </c>
      <c r="J78">
        <v>2.45</v>
      </c>
      <c r="K78">
        <v>0.23</v>
      </c>
      <c r="L78">
        <v>0.17</v>
      </c>
      <c r="M78">
        <v>0</v>
      </c>
      <c r="N78">
        <v>0.43</v>
      </c>
      <c r="O78">
        <v>1.51</v>
      </c>
      <c r="P78">
        <v>8.41</v>
      </c>
      <c r="Q78">
        <v>1.31</v>
      </c>
      <c r="R78">
        <f t="shared" si="14"/>
        <v>21.939999999999998</v>
      </c>
      <c r="S78">
        <f t="shared" si="15"/>
        <v>13.17</v>
      </c>
      <c r="T78">
        <f t="shared" si="16"/>
        <v>30.01</v>
      </c>
      <c r="U78" s="20">
        <f t="shared" si="17"/>
        <v>1.1543326649262862</v>
      </c>
      <c r="V78" s="28">
        <f t="shared" si="18"/>
        <v>0.8823086527183989</v>
      </c>
    </row>
    <row r="79" spans="1:22" ht="12.75">
      <c r="A79" s="29">
        <v>11202</v>
      </c>
      <c r="B79">
        <v>1.21</v>
      </c>
      <c r="E79">
        <v>1995</v>
      </c>
      <c r="F79">
        <v>7.04</v>
      </c>
      <c r="G79">
        <v>0.55</v>
      </c>
      <c r="H79">
        <v>7</v>
      </c>
      <c r="I79">
        <v>1.59</v>
      </c>
      <c r="J79">
        <v>3.08</v>
      </c>
      <c r="K79">
        <v>1.89</v>
      </c>
      <c r="L79">
        <v>0.1</v>
      </c>
      <c r="M79">
        <v>0.51</v>
      </c>
      <c r="N79">
        <v>0.18</v>
      </c>
      <c r="O79">
        <v>0</v>
      </c>
      <c r="P79">
        <v>0.12</v>
      </c>
      <c r="Q79">
        <v>5.41</v>
      </c>
      <c r="R79">
        <f t="shared" si="14"/>
        <v>27.470000000000002</v>
      </c>
      <c r="S79">
        <f t="shared" si="15"/>
        <v>33.17</v>
      </c>
      <c r="T79">
        <f t="shared" si="16"/>
        <v>30.089999999999996</v>
      </c>
      <c r="U79" s="20">
        <f t="shared" si="17"/>
        <v>1.15740985963452</v>
      </c>
      <c r="V79" s="28">
        <f t="shared" si="18"/>
        <v>0.8520837624730782</v>
      </c>
    </row>
    <row r="80" spans="1:23" ht="12.75">
      <c r="A80" s="29">
        <v>11232</v>
      </c>
      <c r="B80">
        <v>1.15</v>
      </c>
      <c r="E80">
        <v>1996</v>
      </c>
      <c r="F80">
        <v>4.95</v>
      </c>
      <c r="G80">
        <v>8.52</v>
      </c>
      <c r="H80">
        <v>3.74</v>
      </c>
      <c r="I80">
        <v>2.27</v>
      </c>
      <c r="J80">
        <v>1.92</v>
      </c>
      <c r="K80">
        <v>0.1</v>
      </c>
      <c r="L80">
        <v>0.42</v>
      </c>
      <c r="M80">
        <v>0.53</v>
      </c>
      <c r="N80">
        <v>0.7</v>
      </c>
      <c r="O80">
        <v>1.62</v>
      </c>
      <c r="P80">
        <v>4.82</v>
      </c>
      <c r="Q80">
        <v>9.5</v>
      </c>
      <c r="R80">
        <f t="shared" si="14"/>
        <v>39.09</v>
      </c>
      <c r="S80">
        <f t="shared" si="15"/>
        <v>28.680000000000003</v>
      </c>
      <c r="T80">
        <f t="shared" si="16"/>
        <v>35.77</v>
      </c>
      <c r="U80" s="20">
        <f t="shared" si="17"/>
        <v>1.3758906839191356</v>
      </c>
      <c r="V80" s="31">
        <f>AVERAGE(U80:U89)</f>
        <v>0.8139180003278979</v>
      </c>
      <c r="W80" s="4" t="s">
        <v>103</v>
      </c>
    </row>
    <row r="81" spans="1:22" ht="12.75">
      <c r="A81" s="29">
        <v>11263</v>
      </c>
      <c r="B81">
        <v>3.01</v>
      </c>
      <c r="E81">
        <v>1997</v>
      </c>
      <c r="F81">
        <v>13.52</v>
      </c>
      <c r="G81">
        <v>0.1</v>
      </c>
      <c r="H81">
        <v>0.27</v>
      </c>
      <c r="I81">
        <v>0.5</v>
      </c>
      <c r="J81">
        <v>0.48</v>
      </c>
      <c r="K81">
        <v>0.88</v>
      </c>
      <c r="L81">
        <v>0.87</v>
      </c>
      <c r="M81">
        <v>0.36</v>
      </c>
      <c r="N81">
        <v>0.42</v>
      </c>
      <c r="O81">
        <v>0.45</v>
      </c>
      <c r="P81">
        <v>2.37</v>
      </c>
      <c r="Q81">
        <v>1.86</v>
      </c>
      <c r="R81">
        <f t="shared" si="14"/>
        <v>22.080000000000002</v>
      </c>
      <c r="S81">
        <f t="shared" si="15"/>
        <v>33.34</v>
      </c>
      <c r="T81">
        <f t="shared" si="16"/>
        <v>28.57</v>
      </c>
      <c r="U81" s="20">
        <f t="shared" si="17"/>
        <v>1.098943160178074</v>
      </c>
      <c r="V81" s="28">
        <f t="shared" si="18"/>
        <v>0.7336361883862924</v>
      </c>
    </row>
    <row r="82" spans="1:22" ht="12.75">
      <c r="A82" s="29">
        <v>11293</v>
      </c>
      <c r="B82">
        <v>0.15</v>
      </c>
      <c r="E82">
        <v>1998</v>
      </c>
      <c r="F82">
        <v>7.01</v>
      </c>
      <c r="G82">
        <v>9.76</v>
      </c>
      <c r="H82">
        <v>3.61</v>
      </c>
      <c r="I82">
        <v>1.66</v>
      </c>
      <c r="J82">
        <v>1.04</v>
      </c>
      <c r="K82">
        <v>1.2</v>
      </c>
      <c r="L82">
        <v>0.27</v>
      </c>
      <c r="M82">
        <v>0.12</v>
      </c>
      <c r="N82">
        <v>0.91</v>
      </c>
      <c r="O82">
        <v>0.86</v>
      </c>
      <c r="P82">
        <v>3.61</v>
      </c>
      <c r="Q82">
        <v>0.57</v>
      </c>
      <c r="R82">
        <f t="shared" si="14"/>
        <v>30.619999999999997</v>
      </c>
      <c r="S82">
        <f t="shared" si="15"/>
        <v>30.26</v>
      </c>
      <c r="T82">
        <f t="shared" si="16"/>
        <v>21.77</v>
      </c>
      <c r="U82" s="20">
        <f t="shared" si="17"/>
        <v>0.8373816099781822</v>
      </c>
      <c r="V82" s="28">
        <f t="shared" si="18"/>
        <v>0.6727516930876624</v>
      </c>
    </row>
    <row r="83" spans="1:22" ht="12.75">
      <c r="A83" s="29">
        <v>11324</v>
      </c>
      <c r="B83">
        <v>4.1</v>
      </c>
      <c r="E83">
        <v>1999</v>
      </c>
      <c r="F83">
        <v>6.18</v>
      </c>
      <c r="G83">
        <v>3.2</v>
      </c>
      <c r="H83">
        <v>2.15</v>
      </c>
      <c r="I83">
        <v>2.29</v>
      </c>
      <c r="J83">
        <v>0</v>
      </c>
      <c r="K83">
        <v>0</v>
      </c>
      <c r="L83">
        <v>0.87</v>
      </c>
      <c r="M83">
        <v>0.67</v>
      </c>
      <c r="N83">
        <v>0.81</v>
      </c>
      <c r="O83">
        <v>0.72</v>
      </c>
      <c r="P83">
        <v>0.91</v>
      </c>
      <c r="Q83">
        <v>0.4</v>
      </c>
      <c r="R83">
        <f aca="true" t="shared" si="19" ref="R83:R93">SUM(F83:Q83)</f>
        <v>18.199999999999996</v>
      </c>
      <c r="S83">
        <f aca="true" t="shared" si="20" ref="S83:S88">SUM(O82:Q82,F83:N83)</f>
        <v>21.209999999999997</v>
      </c>
      <c r="T83">
        <f>SUM(I83:Q83,F84:H84)</f>
        <v>21.450000000000003</v>
      </c>
      <c r="U83" s="20">
        <f t="shared" si="17"/>
        <v>0.8250728311452463</v>
      </c>
      <c r="V83" s="28">
        <f t="shared" si="18"/>
        <v>0.6398257097095583</v>
      </c>
    </row>
    <row r="84" spans="1:22" ht="12.75">
      <c r="A84" s="29">
        <v>11355</v>
      </c>
      <c r="B84">
        <v>2.35</v>
      </c>
      <c r="E84">
        <v>2000</v>
      </c>
      <c r="F84">
        <v>7.07</v>
      </c>
      <c r="G84">
        <v>7.03</v>
      </c>
      <c r="H84">
        <v>0.68</v>
      </c>
      <c r="I84">
        <v>0.91</v>
      </c>
      <c r="J84">
        <v>1.19</v>
      </c>
      <c r="K84">
        <v>0.38</v>
      </c>
      <c r="L84">
        <v>0</v>
      </c>
      <c r="M84">
        <v>0.86</v>
      </c>
      <c r="N84">
        <v>0</v>
      </c>
      <c r="O84">
        <v>1.35</v>
      </c>
      <c r="P84">
        <v>0.16</v>
      </c>
      <c r="Q84">
        <v>0.05</v>
      </c>
      <c r="R84">
        <f t="shared" si="19"/>
        <v>19.680000000000003</v>
      </c>
      <c r="S84">
        <f t="shared" si="20"/>
        <v>20.15</v>
      </c>
      <c r="T84">
        <f>SUM(I84:Q84,F85:H85)</f>
        <v>13.53</v>
      </c>
      <c r="U84" s="20">
        <f t="shared" si="17"/>
        <v>0.5204305550300783</v>
      </c>
      <c r="V84" s="28">
        <f t="shared" si="18"/>
        <v>0.5957448955141059</v>
      </c>
    </row>
    <row r="85" spans="1:22" ht="12.75">
      <c r="A85" s="29">
        <v>11383</v>
      </c>
      <c r="B85">
        <v>2.21</v>
      </c>
      <c r="E85">
        <v>2001</v>
      </c>
      <c r="F85">
        <v>1.95</v>
      </c>
      <c r="G85">
        <v>3.4</v>
      </c>
      <c r="H85">
        <v>3.28</v>
      </c>
      <c r="I85">
        <v>2</v>
      </c>
      <c r="J85">
        <v>0.65</v>
      </c>
      <c r="K85">
        <v>0.19</v>
      </c>
      <c r="L85">
        <v>1.38</v>
      </c>
      <c r="M85">
        <v>0.52</v>
      </c>
      <c r="N85">
        <v>0.86</v>
      </c>
      <c r="O85">
        <v>1.16</v>
      </c>
      <c r="P85">
        <v>3.17</v>
      </c>
      <c r="Q85">
        <v>4.4</v>
      </c>
      <c r="R85">
        <f t="shared" si="19"/>
        <v>22.959999999999994</v>
      </c>
      <c r="S85">
        <f t="shared" si="20"/>
        <v>15.79</v>
      </c>
      <c r="T85">
        <f>SUM(I85:Q85,F86:H86)</f>
        <v>18.810000000000002</v>
      </c>
      <c r="U85" s="20">
        <f t="shared" si="17"/>
        <v>0.7235254057735236</v>
      </c>
      <c r="V85" s="28">
        <f t="shared" si="18"/>
        <v>0.7112935568082934</v>
      </c>
    </row>
    <row r="86" spans="1:22" ht="12.75">
      <c r="A86" s="29">
        <v>11414</v>
      </c>
      <c r="B86">
        <v>2.06</v>
      </c>
      <c r="E86">
        <v>2002</v>
      </c>
      <c r="F86">
        <v>2.02</v>
      </c>
      <c r="G86">
        <v>0.94</v>
      </c>
      <c r="H86">
        <v>1.52</v>
      </c>
      <c r="I86">
        <v>1.2</v>
      </c>
      <c r="J86">
        <v>0.42</v>
      </c>
      <c r="K86">
        <v>0.42</v>
      </c>
      <c r="L86">
        <v>0.27</v>
      </c>
      <c r="M86">
        <v>0.22</v>
      </c>
      <c r="N86">
        <v>0.87</v>
      </c>
      <c r="O86">
        <v>0.28</v>
      </c>
      <c r="P86">
        <v>3.77</v>
      </c>
      <c r="Q86">
        <v>4.91</v>
      </c>
      <c r="R86">
        <f t="shared" si="19"/>
        <v>16.84</v>
      </c>
      <c r="S86">
        <f t="shared" si="20"/>
        <v>16.61</v>
      </c>
      <c r="T86">
        <f>SUM(I86:Q86,F87:H87)</f>
        <v>15.26</v>
      </c>
      <c r="U86" s="20">
        <f t="shared" si="17"/>
        <v>0.586974890595639</v>
      </c>
      <c r="V86" s="28">
        <f>AVERAGE(U86:U95)</f>
        <v>0.7082355945669858</v>
      </c>
    </row>
    <row r="87" spans="1:22" ht="12.75">
      <c r="A87" s="29">
        <v>11444</v>
      </c>
      <c r="B87">
        <v>2.16</v>
      </c>
      <c r="E87">
        <v>2003</v>
      </c>
      <c r="F87">
        <v>0.1</v>
      </c>
      <c r="G87">
        <v>1.7</v>
      </c>
      <c r="H87">
        <v>1.1</v>
      </c>
      <c r="I87">
        <v>2.42</v>
      </c>
      <c r="J87">
        <v>0.3</v>
      </c>
      <c r="K87">
        <v>0.3</v>
      </c>
      <c r="L87">
        <v>2.4</v>
      </c>
      <c r="M87">
        <v>0.78</v>
      </c>
      <c r="N87" t="s">
        <v>0</v>
      </c>
      <c r="O87">
        <v>0.23</v>
      </c>
      <c r="P87">
        <v>1.73</v>
      </c>
      <c r="Q87">
        <v>0.47</v>
      </c>
      <c r="R87">
        <f t="shared" si="19"/>
        <v>11.530000000000001</v>
      </c>
      <c r="S87">
        <f t="shared" si="20"/>
        <v>18.060000000000002</v>
      </c>
      <c r="T87">
        <f>SUM(I87:Q87,F88:H88)</f>
        <v>14.120000000000001</v>
      </c>
      <c r="U87" s="20">
        <f t="shared" si="17"/>
        <v>0.5431248660033043</v>
      </c>
      <c r="V87" s="28"/>
    </row>
    <row r="88" spans="1:22" ht="12.75">
      <c r="A88" s="29">
        <v>11475</v>
      </c>
      <c r="B88">
        <v>1.15</v>
      </c>
      <c r="E88">
        <v>2004</v>
      </c>
      <c r="F88">
        <v>1.23</v>
      </c>
      <c r="G88">
        <v>3.28</v>
      </c>
      <c r="H88">
        <v>0.98</v>
      </c>
      <c r="I88">
        <v>0.94</v>
      </c>
      <c r="J88">
        <v>0.76</v>
      </c>
      <c r="K88">
        <v>0.22</v>
      </c>
      <c r="L88">
        <v>0.64</v>
      </c>
      <c r="M88">
        <v>1.73</v>
      </c>
      <c r="N88">
        <v>0.07</v>
      </c>
      <c r="O88">
        <v>2.7</v>
      </c>
      <c r="P88" t="s">
        <v>0</v>
      </c>
      <c r="Q88">
        <v>4.43</v>
      </c>
      <c r="S88">
        <f t="shared" si="20"/>
        <v>12.280000000000001</v>
      </c>
      <c r="U88" s="20"/>
      <c r="V88" s="28"/>
    </row>
    <row r="89" spans="1:22" ht="12.75">
      <c r="A89" s="29">
        <v>11505</v>
      </c>
      <c r="B89">
        <v>0.14</v>
      </c>
      <c r="E89">
        <v>2005</v>
      </c>
      <c r="F89">
        <v>6.65</v>
      </c>
      <c r="G89">
        <v>2.5</v>
      </c>
      <c r="H89">
        <v>2.4</v>
      </c>
      <c r="I89" t="s">
        <v>0</v>
      </c>
      <c r="J89" t="s">
        <v>0</v>
      </c>
      <c r="K89" t="s">
        <v>0</v>
      </c>
      <c r="L89" t="s">
        <v>0</v>
      </c>
      <c r="M89">
        <v>0.5</v>
      </c>
      <c r="N89">
        <v>0</v>
      </c>
      <c r="O89">
        <v>1.4</v>
      </c>
      <c r="P89">
        <v>0</v>
      </c>
      <c r="Q89">
        <v>7.8</v>
      </c>
      <c r="U89" s="20"/>
      <c r="V89" s="28"/>
    </row>
    <row r="90" spans="1:23" ht="12.75">
      <c r="A90" s="29">
        <v>11536</v>
      </c>
      <c r="B90">
        <v>2.38</v>
      </c>
      <c r="E90">
        <v>2006</v>
      </c>
      <c r="F90">
        <v>3.2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>
        <v>0</v>
      </c>
      <c r="M90">
        <v>0</v>
      </c>
      <c r="N90">
        <v>0</v>
      </c>
      <c r="O90" t="s">
        <v>0</v>
      </c>
      <c r="P90" t="s">
        <v>0</v>
      </c>
      <c r="Q90">
        <v>0</v>
      </c>
      <c r="U90" s="20"/>
      <c r="V90" s="28"/>
      <c r="W90" t="s">
        <v>201</v>
      </c>
    </row>
    <row r="91" spans="1:22" ht="12.75">
      <c r="A91" s="29">
        <v>11567</v>
      </c>
      <c r="B91">
        <v>0.68</v>
      </c>
      <c r="E91">
        <v>2007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U91" s="20"/>
      <c r="V91" s="28"/>
    </row>
    <row r="92" spans="1:22" ht="12.75">
      <c r="A92" s="29">
        <v>11597</v>
      </c>
      <c r="B92">
        <v>0.58</v>
      </c>
      <c r="E92">
        <v>2008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3.3</v>
      </c>
      <c r="U92" s="20"/>
      <c r="V92" s="28"/>
    </row>
    <row r="93" spans="1:22" ht="12.75">
      <c r="A93" s="29">
        <v>11628</v>
      </c>
      <c r="B93">
        <v>3</v>
      </c>
      <c r="E93">
        <v>2009</v>
      </c>
      <c r="F93">
        <v>0.9</v>
      </c>
      <c r="G93">
        <v>1.78</v>
      </c>
      <c r="H93">
        <v>1.81</v>
      </c>
      <c r="I93">
        <v>0.2</v>
      </c>
      <c r="J93">
        <v>0.35</v>
      </c>
      <c r="K93">
        <v>0.32</v>
      </c>
      <c r="L93">
        <v>0.27</v>
      </c>
      <c r="M93">
        <v>0.44</v>
      </c>
      <c r="N93">
        <v>0.01</v>
      </c>
      <c r="O93">
        <v>2.88</v>
      </c>
      <c r="P93">
        <v>0.51</v>
      </c>
      <c r="Q93">
        <v>2.56</v>
      </c>
      <c r="R93">
        <f t="shared" si="19"/>
        <v>12.030000000000001</v>
      </c>
      <c r="T93">
        <f>SUM(I93:Q93,F94:H94)</f>
        <v>15.719999999999999</v>
      </c>
      <c r="U93" s="20">
        <f t="shared" si="17"/>
        <v>0.6046687601679845</v>
      </c>
      <c r="V93" s="28"/>
    </row>
    <row r="94" spans="1:22" ht="12.75">
      <c r="A94" s="29">
        <v>11658</v>
      </c>
      <c r="B94">
        <v>9.92</v>
      </c>
      <c r="E94">
        <v>2010</v>
      </c>
      <c r="F94">
        <v>3.51</v>
      </c>
      <c r="G94">
        <v>3.27</v>
      </c>
      <c r="H94">
        <v>1.4</v>
      </c>
      <c r="I94">
        <v>2.56</v>
      </c>
      <c r="J94">
        <v>0.8</v>
      </c>
      <c r="K94">
        <v>0</v>
      </c>
      <c r="L94">
        <v>0.6</v>
      </c>
      <c r="M94">
        <v>0</v>
      </c>
      <c r="N94">
        <v>0</v>
      </c>
      <c r="O94">
        <v>6.16</v>
      </c>
      <c r="P94">
        <v>1.78</v>
      </c>
      <c r="Q94">
        <v>6.77</v>
      </c>
      <c r="R94">
        <f>SUM(F94:Q94)</f>
        <v>26.85</v>
      </c>
      <c r="S94">
        <f>SUM(O93:Q93,F94:N94)</f>
        <v>18.09</v>
      </c>
      <c r="T94">
        <f>SUM(I94:Q94,F95:H95)</f>
        <v>28.550000000000004</v>
      </c>
      <c r="U94" s="20">
        <f>T94/$T$1</f>
        <v>1.0981738615010155</v>
      </c>
      <c r="V94" s="28"/>
    </row>
    <row r="95" spans="1:22" ht="12.75">
      <c r="A95" s="29">
        <v>11689</v>
      </c>
      <c r="B95">
        <v>3.83</v>
      </c>
      <c r="E95">
        <v>2011</v>
      </c>
      <c r="F95">
        <v>2.93</v>
      </c>
      <c r="G95">
        <v>2.17</v>
      </c>
      <c r="H95">
        <v>4.78</v>
      </c>
      <c r="I95">
        <v>1.31</v>
      </c>
      <c r="J95">
        <v>3.9</v>
      </c>
      <c r="K95">
        <v>0.86</v>
      </c>
      <c r="L95">
        <v>0.87</v>
      </c>
      <c r="M95">
        <v>0</v>
      </c>
      <c r="N95">
        <v>0.4</v>
      </c>
      <c r="O95">
        <v>1.38</v>
      </c>
      <c r="P95">
        <v>0.51</v>
      </c>
      <c r="Q95">
        <v>0</v>
      </c>
      <c r="R95">
        <f>SUM(F95:Q95)</f>
        <v>19.11</v>
      </c>
      <c r="S95">
        <f>SUM(O94:Q94,F95:N95)</f>
        <v>31.93</v>
      </c>
      <c r="T95">
        <f>SUM(I95:Q95,F96:H96)</f>
        <v>16.1</v>
      </c>
      <c r="U95" s="20"/>
      <c r="V95" s="28"/>
    </row>
    <row r="96" spans="1:19" ht="12.75">
      <c r="A96" s="29">
        <v>11720</v>
      </c>
      <c r="B96">
        <v>5.27</v>
      </c>
      <c r="E96">
        <v>2012</v>
      </c>
      <c r="F96">
        <v>2.9</v>
      </c>
      <c r="G96">
        <v>0.9</v>
      </c>
      <c r="H96">
        <v>3.07</v>
      </c>
      <c r="I96">
        <v>1.23</v>
      </c>
      <c r="J96">
        <v>0.04</v>
      </c>
      <c r="K96">
        <v>0.28</v>
      </c>
      <c r="L96">
        <v>0.04</v>
      </c>
      <c r="M96">
        <v>2</v>
      </c>
      <c r="S96">
        <f>SUM(O95:Q95,F96:N96)</f>
        <v>12.349999999999998</v>
      </c>
    </row>
    <row r="97" spans="1:19" ht="12.75">
      <c r="A97" s="29">
        <v>11749</v>
      </c>
      <c r="B97">
        <v>1.08</v>
      </c>
      <c r="S97">
        <f>SUM(F5,G5,H5,I5,O5,P5,Q5)</f>
        <v>20.885312008914024</v>
      </c>
    </row>
    <row r="98" spans="1:19" ht="12.75">
      <c r="A98" s="29">
        <v>11780</v>
      </c>
      <c r="B98">
        <v>1.22</v>
      </c>
      <c r="S98">
        <f>S96/S97</f>
        <v>0.5913246589147874</v>
      </c>
    </row>
    <row r="99" spans="1:2" ht="12.75">
      <c r="A99" s="29">
        <v>11810</v>
      </c>
      <c r="B99">
        <v>1.17</v>
      </c>
    </row>
    <row r="100" spans="1:2" ht="12.75">
      <c r="A100" s="29">
        <v>11841</v>
      </c>
      <c r="B100">
        <v>0.7</v>
      </c>
    </row>
    <row r="101" spans="1:2" ht="12.75">
      <c r="A101" s="29">
        <v>11871</v>
      </c>
      <c r="B101">
        <v>0.31</v>
      </c>
    </row>
    <row r="102" spans="1:2" ht="12.75">
      <c r="A102" s="29">
        <v>11902</v>
      </c>
      <c r="B102">
        <v>0</v>
      </c>
    </row>
    <row r="103" spans="1:2" ht="12.75">
      <c r="A103" s="29">
        <v>11933</v>
      </c>
      <c r="B103">
        <v>1.13</v>
      </c>
    </row>
    <row r="104" spans="1:2" ht="12.75">
      <c r="A104" s="29">
        <v>11963</v>
      </c>
      <c r="B104">
        <v>0.04</v>
      </c>
    </row>
    <row r="105" spans="1:2" ht="12.75">
      <c r="A105" s="29">
        <v>11994</v>
      </c>
      <c r="B105">
        <v>0.48</v>
      </c>
    </row>
    <row r="106" spans="1:2" ht="12.75">
      <c r="A106" s="29">
        <v>12024</v>
      </c>
      <c r="B106">
        <v>2.64</v>
      </c>
    </row>
    <row r="107" spans="1:2" ht="12.75">
      <c r="A107" s="29">
        <v>12055</v>
      </c>
      <c r="B107">
        <v>7.05</v>
      </c>
    </row>
    <row r="108" spans="1:2" ht="12.75">
      <c r="A108" s="29">
        <v>12086</v>
      </c>
      <c r="B108">
        <v>0.97</v>
      </c>
    </row>
    <row r="109" spans="1:2" ht="12.75">
      <c r="A109" s="29">
        <v>12114</v>
      </c>
      <c r="B109">
        <v>3.63</v>
      </c>
    </row>
    <row r="110" spans="1:2" ht="12.75">
      <c r="A110" s="29">
        <v>12145</v>
      </c>
      <c r="B110">
        <v>1.01</v>
      </c>
    </row>
    <row r="111" spans="1:2" ht="12.75">
      <c r="A111" s="29">
        <v>12175</v>
      </c>
      <c r="B111">
        <v>2.39</v>
      </c>
    </row>
    <row r="112" spans="1:2" ht="12.75">
      <c r="A112" s="29">
        <v>12206</v>
      </c>
      <c r="B112">
        <v>0.57</v>
      </c>
    </row>
    <row r="113" spans="1:2" ht="12.75">
      <c r="A113" s="29">
        <v>12236</v>
      </c>
      <c r="B113">
        <v>0.32</v>
      </c>
    </row>
    <row r="114" spans="1:2" ht="12.75">
      <c r="A114" s="29">
        <v>12267</v>
      </c>
      <c r="B114">
        <v>0.56</v>
      </c>
    </row>
    <row r="115" spans="1:2" ht="12.75">
      <c r="A115" s="29">
        <v>12298</v>
      </c>
      <c r="B115">
        <v>0.25</v>
      </c>
    </row>
    <row r="116" spans="1:2" ht="12.75">
      <c r="A116" s="29">
        <v>12328</v>
      </c>
      <c r="B116">
        <v>1.24</v>
      </c>
    </row>
    <row r="117" spans="1:2" ht="12.75">
      <c r="A117" s="29">
        <v>12359</v>
      </c>
      <c r="B117">
        <v>0.24</v>
      </c>
    </row>
    <row r="118" spans="1:2" ht="12.75">
      <c r="A118" s="29">
        <v>12389</v>
      </c>
      <c r="B118">
        <v>7.02</v>
      </c>
    </row>
    <row r="119" spans="1:2" ht="12.75">
      <c r="A119" s="29">
        <v>12420</v>
      </c>
      <c r="B119">
        <v>2.43</v>
      </c>
    </row>
    <row r="120" spans="1:2" ht="12.75">
      <c r="A120" s="29">
        <v>12451</v>
      </c>
      <c r="B120">
        <v>3.57</v>
      </c>
    </row>
    <row r="121" spans="1:2" ht="12.75">
      <c r="A121" s="29">
        <v>12479</v>
      </c>
      <c r="B121">
        <v>1.64</v>
      </c>
    </row>
    <row r="122" spans="1:2" ht="12.75">
      <c r="A122" s="29">
        <v>12510</v>
      </c>
      <c r="B122">
        <v>0.05</v>
      </c>
    </row>
    <row r="123" spans="1:2" ht="12.75">
      <c r="A123" s="29">
        <v>12540</v>
      </c>
      <c r="B123">
        <v>0.91</v>
      </c>
    </row>
    <row r="124" spans="1:2" ht="12.75">
      <c r="A124" s="29">
        <v>12571</v>
      </c>
      <c r="B124">
        <v>3.27</v>
      </c>
    </row>
    <row r="125" spans="1:2" ht="12.75">
      <c r="A125" s="29">
        <v>12601</v>
      </c>
      <c r="B125">
        <v>0</v>
      </c>
    </row>
    <row r="126" spans="1:2" ht="12.75">
      <c r="A126" s="29">
        <v>12632</v>
      </c>
      <c r="B126">
        <v>1.23</v>
      </c>
    </row>
    <row r="127" spans="1:2" ht="12.75">
      <c r="A127" s="29">
        <v>12663</v>
      </c>
      <c r="B127">
        <v>0.76</v>
      </c>
    </row>
    <row r="128" spans="1:2" ht="12.75">
      <c r="A128" s="29">
        <v>12693</v>
      </c>
      <c r="B128">
        <v>1.69</v>
      </c>
    </row>
    <row r="129" spans="1:2" ht="12.75">
      <c r="A129" s="29">
        <v>12724</v>
      </c>
      <c r="B129">
        <v>3.67</v>
      </c>
    </row>
    <row r="130" spans="1:2" ht="12.75">
      <c r="A130" s="29">
        <v>12754</v>
      </c>
      <c r="B130">
        <v>2.3</v>
      </c>
    </row>
    <row r="131" spans="1:2" ht="12.75">
      <c r="A131" s="29">
        <v>12785</v>
      </c>
      <c r="B131">
        <v>6.91</v>
      </c>
    </row>
    <row r="132" spans="1:2" ht="12.75">
      <c r="A132" s="29">
        <v>12816</v>
      </c>
      <c r="B132">
        <v>2.71</v>
      </c>
    </row>
    <row r="133" spans="1:2" ht="12.75">
      <c r="A133" s="29">
        <v>12844</v>
      </c>
      <c r="B133">
        <v>3.3</v>
      </c>
    </row>
    <row r="134" spans="1:2" ht="12.75">
      <c r="A134" s="29">
        <v>12875</v>
      </c>
      <c r="B134">
        <v>7.23</v>
      </c>
    </row>
    <row r="135" spans="1:2" ht="12.75">
      <c r="A135" s="29">
        <v>12905</v>
      </c>
      <c r="B135">
        <v>0.89</v>
      </c>
    </row>
    <row r="136" spans="1:2" ht="12.75">
      <c r="A136" s="29">
        <v>12936</v>
      </c>
      <c r="B136">
        <v>0</v>
      </c>
    </row>
    <row r="137" spans="1:2" ht="12.75">
      <c r="A137" s="29">
        <v>12966</v>
      </c>
      <c r="B137">
        <v>0.53</v>
      </c>
    </row>
    <row r="138" spans="1:2" ht="12.75">
      <c r="A138" s="29">
        <v>12997</v>
      </c>
      <c r="B138">
        <v>1.04</v>
      </c>
    </row>
    <row r="139" spans="1:2" ht="12.75">
      <c r="A139" s="29">
        <v>13028</v>
      </c>
      <c r="B139">
        <v>0.07</v>
      </c>
    </row>
    <row r="140" spans="1:2" ht="12.75">
      <c r="A140" s="29">
        <v>13058</v>
      </c>
      <c r="B140">
        <v>1.49</v>
      </c>
    </row>
    <row r="141" spans="1:2" ht="12.75">
      <c r="A141" s="29">
        <v>13089</v>
      </c>
      <c r="B141">
        <v>1.9</v>
      </c>
    </row>
    <row r="142" spans="1:2" ht="12.75">
      <c r="A142" s="29">
        <v>13119</v>
      </c>
      <c r="B142">
        <v>3.75</v>
      </c>
    </row>
    <row r="143" spans="1:2" ht="12.75">
      <c r="A143" s="29">
        <v>13150</v>
      </c>
      <c r="B143">
        <v>8.16</v>
      </c>
    </row>
    <row r="144" spans="1:2" ht="12.75">
      <c r="A144" s="29">
        <v>13181</v>
      </c>
      <c r="B144">
        <v>16.16</v>
      </c>
    </row>
    <row r="145" spans="1:2" ht="12.75">
      <c r="A145" s="29">
        <v>13210</v>
      </c>
      <c r="B145">
        <v>2</v>
      </c>
    </row>
    <row r="146" spans="1:2" ht="12.75">
      <c r="A146" s="29">
        <v>13241</v>
      </c>
      <c r="B146">
        <v>2.05</v>
      </c>
    </row>
    <row r="147" spans="1:2" ht="12.75">
      <c r="A147" s="29">
        <v>13271</v>
      </c>
      <c r="B147">
        <v>0.72</v>
      </c>
    </row>
    <row r="148" spans="1:2" ht="12.75">
      <c r="A148" s="29">
        <v>13302</v>
      </c>
      <c r="B148">
        <v>1.22</v>
      </c>
    </row>
    <row r="149" spans="1:2" ht="12.75">
      <c r="A149" s="29">
        <v>13332</v>
      </c>
      <c r="B149">
        <v>1.47</v>
      </c>
    </row>
    <row r="150" spans="1:2" ht="12.75">
      <c r="A150" s="29">
        <v>13363</v>
      </c>
      <c r="B150">
        <v>0.65</v>
      </c>
    </row>
    <row r="151" spans="1:2" ht="12.75">
      <c r="A151" s="29">
        <v>13394</v>
      </c>
      <c r="B151">
        <v>0.21</v>
      </c>
    </row>
    <row r="152" spans="1:2" ht="12.75">
      <c r="A152" s="29">
        <v>13424</v>
      </c>
      <c r="B152">
        <v>2.61</v>
      </c>
    </row>
    <row r="153" spans="1:2" ht="12.75">
      <c r="A153" s="29">
        <v>13455</v>
      </c>
      <c r="B153">
        <v>0</v>
      </c>
    </row>
    <row r="154" spans="1:2" ht="12.75">
      <c r="A154" s="29">
        <v>13485</v>
      </c>
      <c r="B154">
        <v>6.49</v>
      </c>
    </row>
    <row r="155" spans="1:2" ht="12.75">
      <c r="A155" s="29">
        <v>13516</v>
      </c>
      <c r="B155">
        <v>3.84</v>
      </c>
    </row>
    <row r="156" spans="1:2" ht="12.75">
      <c r="A156" s="29">
        <v>13547</v>
      </c>
      <c r="B156">
        <v>8.95</v>
      </c>
    </row>
    <row r="157" spans="1:2" ht="12.75">
      <c r="A157" s="29">
        <v>13575</v>
      </c>
      <c r="B157">
        <v>3.79</v>
      </c>
    </row>
    <row r="158" spans="1:2" ht="12.75">
      <c r="A158" s="29">
        <v>13606</v>
      </c>
      <c r="B158">
        <v>1.88</v>
      </c>
    </row>
    <row r="159" spans="1:2" ht="12.75">
      <c r="A159" s="29">
        <v>13636</v>
      </c>
      <c r="B159">
        <v>0</v>
      </c>
    </row>
    <row r="160" spans="1:2" ht="12.75">
      <c r="A160" s="29">
        <v>13667</v>
      </c>
      <c r="B160">
        <v>0.8</v>
      </c>
    </row>
    <row r="161" spans="1:2" ht="12.75">
      <c r="A161" s="29">
        <v>13697</v>
      </c>
      <c r="B161">
        <v>2.31</v>
      </c>
    </row>
    <row r="162" spans="1:2" ht="12.75">
      <c r="A162" s="29">
        <v>13728</v>
      </c>
      <c r="B162">
        <v>0.1</v>
      </c>
    </row>
    <row r="163" spans="1:2" ht="12.75">
      <c r="A163" s="29">
        <v>13759</v>
      </c>
      <c r="B163">
        <v>0</v>
      </c>
    </row>
    <row r="164" spans="1:2" ht="12.75">
      <c r="A164" s="29">
        <v>13789</v>
      </c>
      <c r="B164">
        <v>0.6</v>
      </c>
    </row>
    <row r="165" spans="1:2" ht="12.75">
      <c r="A165" s="29">
        <v>13820</v>
      </c>
      <c r="B165">
        <v>2.78</v>
      </c>
    </row>
    <row r="166" spans="1:2" ht="12.75">
      <c r="A166" s="29">
        <v>13850</v>
      </c>
      <c r="B166">
        <v>7.26</v>
      </c>
    </row>
    <row r="167" spans="1:2" ht="12.75">
      <c r="A167" s="29">
        <v>13881</v>
      </c>
      <c r="B167">
        <v>2.89</v>
      </c>
    </row>
    <row r="168" spans="1:2" ht="12.75">
      <c r="A168" s="29">
        <v>13912</v>
      </c>
      <c r="B168">
        <v>8.69</v>
      </c>
    </row>
    <row r="169" spans="1:2" ht="12.75">
      <c r="A169" s="29">
        <v>13940</v>
      </c>
      <c r="B169">
        <v>10.03</v>
      </c>
    </row>
    <row r="170" spans="1:2" ht="12.75">
      <c r="A170" s="29">
        <v>13971</v>
      </c>
      <c r="B170">
        <v>2.22</v>
      </c>
    </row>
    <row r="171" spans="1:2" ht="12.75">
      <c r="A171" s="29">
        <v>14001</v>
      </c>
      <c r="B171">
        <v>1.17</v>
      </c>
    </row>
    <row r="172" spans="1:2" ht="12.75">
      <c r="A172" s="29">
        <v>14032</v>
      </c>
      <c r="B172">
        <v>1.37</v>
      </c>
    </row>
    <row r="173" spans="1:2" ht="12.75">
      <c r="A173" s="29">
        <v>14062</v>
      </c>
      <c r="B173">
        <v>0.7</v>
      </c>
    </row>
    <row r="174" spans="1:2" ht="12.75">
      <c r="A174" s="29">
        <v>14093</v>
      </c>
      <c r="B174">
        <v>0.44</v>
      </c>
    </row>
    <row r="175" spans="1:2" ht="12.75">
      <c r="A175" s="29">
        <v>14124</v>
      </c>
      <c r="B175">
        <v>0.94</v>
      </c>
    </row>
    <row r="176" spans="1:2" ht="12.75">
      <c r="A176" s="29">
        <v>14154</v>
      </c>
      <c r="B176">
        <v>2.77</v>
      </c>
    </row>
    <row r="177" spans="1:2" ht="12.75">
      <c r="A177" s="29">
        <v>14185</v>
      </c>
      <c r="B177">
        <v>1.59</v>
      </c>
    </row>
    <row r="178" spans="1:2" ht="12.75">
      <c r="A178" s="29">
        <v>14215</v>
      </c>
      <c r="B178">
        <v>0.92</v>
      </c>
    </row>
    <row r="179" spans="1:2" ht="12.75">
      <c r="A179" s="29">
        <v>14246</v>
      </c>
      <c r="B179">
        <v>3.58</v>
      </c>
    </row>
    <row r="180" spans="1:2" ht="12.75">
      <c r="A180" s="29">
        <v>14277</v>
      </c>
      <c r="B180">
        <v>3</v>
      </c>
    </row>
    <row r="181" spans="1:2" ht="12.75">
      <c r="A181" s="29">
        <v>14305</v>
      </c>
      <c r="B181">
        <v>2.71</v>
      </c>
    </row>
    <row r="182" spans="1:2" ht="12.75">
      <c r="A182" s="29">
        <v>14336</v>
      </c>
      <c r="B182">
        <v>0.59</v>
      </c>
    </row>
    <row r="183" spans="1:2" ht="12.75">
      <c r="A183" s="29">
        <v>14366</v>
      </c>
      <c r="B183">
        <v>1.01</v>
      </c>
    </row>
    <row r="184" spans="1:2" ht="12.75">
      <c r="A184" s="29">
        <v>14397</v>
      </c>
      <c r="B184">
        <v>0.93</v>
      </c>
    </row>
    <row r="185" spans="1:2" ht="12.75">
      <c r="A185" s="29">
        <v>14427</v>
      </c>
      <c r="B185">
        <v>0.63</v>
      </c>
    </row>
    <row r="186" spans="1:2" ht="12.75">
      <c r="A186" s="29">
        <v>14458</v>
      </c>
      <c r="B186">
        <v>0.76</v>
      </c>
    </row>
    <row r="187" spans="1:2" ht="12.75">
      <c r="A187" s="29">
        <v>14489</v>
      </c>
      <c r="B187">
        <v>1.53</v>
      </c>
    </row>
    <row r="188" spans="1:2" ht="12.75">
      <c r="A188" s="29">
        <v>14519</v>
      </c>
      <c r="B188">
        <v>1.84</v>
      </c>
    </row>
    <row r="189" spans="1:2" ht="12.75">
      <c r="A189" s="29">
        <v>14550</v>
      </c>
      <c r="B189">
        <v>0.08</v>
      </c>
    </row>
    <row r="190" spans="1:2" ht="12.75">
      <c r="A190" s="29">
        <v>14580</v>
      </c>
      <c r="B190">
        <v>0.63</v>
      </c>
    </row>
    <row r="191" spans="1:2" ht="12.75">
      <c r="A191" s="29">
        <v>14611</v>
      </c>
      <c r="B191">
        <v>12.72</v>
      </c>
    </row>
    <row r="192" spans="1:2" ht="12.75">
      <c r="A192" s="29">
        <v>14642</v>
      </c>
      <c r="B192">
        <v>8.36</v>
      </c>
    </row>
    <row r="193" spans="1:2" ht="12.75">
      <c r="A193" s="29">
        <v>14671</v>
      </c>
      <c r="B193">
        <v>4.63</v>
      </c>
    </row>
    <row r="194" spans="1:2" ht="12.75">
      <c r="A194" s="29">
        <v>14702</v>
      </c>
      <c r="B194">
        <v>0.8</v>
      </c>
    </row>
    <row r="195" spans="1:2" ht="12.75">
      <c r="A195" s="29">
        <v>14732</v>
      </c>
      <c r="B195">
        <v>0.23</v>
      </c>
    </row>
    <row r="196" spans="1:2" ht="12.75">
      <c r="A196" s="29">
        <v>14763</v>
      </c>
      <c r="B196">
        <v>0.25</v>
      </c>
    </row>
    <row r="197" spans="1:2" ht="12.75">
      <c r="A197" s="29">
        <v>14793</v>
      </c>
      <c r="B197">
        <v>0</v>
      </c>
    </row>
    <row r="198" spans="1:2" ht="12.75">
      <c r="A198" s="29">
        <v>14824</v>
      </c>
      <c r="B198">
        <v>0</v>
      </c>
    </row>
    <row r="199" spans="1:2" ht="12.75">
      <c r="A199" s="29">
        <v>14855</v>
      </c>
      <c r="B199">
        <v>0.43</v>
      </c>
    </row>
    <row r="200" spans="1:2" ht="12.75">
      <c r="A200" s="29">
        <v>14885</v>
      </c>
      <c r="B200">
        <v>0.95</v>
      </c>
    </row>
    <row r="201" spans="1:2" ht="12.75">
      <c r="A201" s="29">
        <v>14916</v>
      </c>
      <c r="B201">
        <v>0.51</v>
      </c>
    </row>
    <row r="202" spans="1:2" ht="12.75">
      <c r="A202" s="29">
        <v>14946</v>
      </c>
      <c r="B202">
        <v>9.93</v>
      </c>
    </row>
    <row r="203" spans="1:2" ht="12.75">
      <c r="A203" s="29">
        <v>14977</v>
      </c>
      <c r="B203">
        <v>5.23</v>
      </c>
    </row>
    <row r="204" spans="1:2" ht="12.75">
      <c r="A204" s="29">
        <v>15008</v>
      </c>
      <c r="B204">
        <v>6.57</v>
      </c>
    </row>
    <row r="205" spans="1:2" ht="12.75">
      <c r="A205" s="29">
        <v>15036</v>
      </c>
      <c r="B205">
        <v>2.33</v>
      </c>
    </row>
    <row r="206" spans="1:2" ht="12.75">
      <c r="A206" s="29">
        <v>15067</v>
      </c>
      <c r="B206">
        <v>4.07</v>
      </c>
    </row>
    <row r="207" spans="1:2" ht="12.75">
      <c r="A207" s="29">
        <v>15097</v>
      </c>
      <c r="B207">
        <v>0.46</v>
      </c>
    </row>
    <row r="208" spans="1:2" ht="12.75">
      <c r="A208" s="29">
        <v>15128</v>
      </c>
      <c r="B208">
        <v>0.26</v>
      </c>
    </row>
    <row r="209" spans="1:2" ht="12.75">
      <c r="A209" s="29">
        <v>15158</v>
      </c>
      <c r="B209">
        <v>0.2</v>
      </c>
    </row>
    <row r="210" spans="1:2" ht="12.75">
      <c r="A210" s="29">
        <v>15189</v>
      </c>
      <c r="B210">
        <v>1.48</v>
      </c>
    </row>
    <row r="211" spans="1:2" ht="12.75">
      <c r="A211" s="29">
        <v>15220</v>
      </c>
      <c r="B211">
        <v>0.22</v>
      </c>
    </row>
    <row r="212" spans="1:2" ht="12.75">
      <c r="A212" s="29">
        <v>15250</v>
      </c>
      <c r="B212">
        <v>1.85</v>
      </c>
    </row>
    <row r="213" spans="1:2" ht="12.75">
      <c r="A213" s="29">
        <v>15281</v>
      </c>
      <c r="B213">
        <v>1.86</v>
      </c>
    </row>
    <row r="214" spans="1:2" ht="12.75">
      <c r="A214" s="29">
        <v>15311</v>
      </c>
      <c r="B214">
        <v>11.18</v>
      </c>
    </row>
    <row r="215" spans="1:2" ht="12.75">
      <c r="A215" s="29">
        <v>15342</v>
      </c>
      <c r="B215">
        <v>5.61</v>
      </c>
    </row>
    <row r="216" spans="1:2" ht="12.75">
      <c r="A216" s="29">
        <v>15373</v>
      </c>
      <c r="B216">
        <v>4.67</v>
      </c>
    </row>
    <row r="217" spans="1:2" ht="12.75">
      <c r="A217" s="29">
        <v>15401</v>
      </c>
      <c r="B217">
        <v>1.72</v>
      </c>
    </row>
    <row r="218" spans="1:2" ht="12.75">
      <c r="A218" s="29">
        <v>15432</v>
      </c>
      <c r="B218">
        <v>2.85</v>
      </c>
    </row>
    <row r="219" spans="1:2" ht="12.75">
      <c r="A219" s="29">
        <v>15462</v>
      </c>
      <c r="B219">
        <v>2.41</v>
      </c>
    </row>
    <row r="220" spans="1:2" ht="12.75">
      <c r="A220" s="29">
        <v>15493</v>
      </c>
      <c r="B220">
        <v>0</v>
      </c>
    </row>
    <row r="221" spans="1:2" ht="12.75">
      <c r="A221" s="29">
        <v>15523</v>
      </c>
      <c r="B221">
        <v>0</v>
      </c>
    </row>
    <row r="222" spans="1:2" ht="12.75">
      <c r="A222" s="29">
        <v>15554</v>
      </c>
      <c r="B222">
        <v>1.12</v>
      </c>
    </row>
    <row r="223" spans="1:2" ht="12.75">
      <c r="A223" s="29">
        <v>15585</v>
      </c>
      <c r="B223">
        <v>0.17</v>
      </c>
    </row>
    <row r="224" spans="1:2" ht="12.75">
      <c r="A224" s="29">
        <v>15615</v>
      </c>
      <c r="B224">
        <v>0.19</v>
      </c>
    </row>
    <row r="225" spans="1:2" ht="12.75">
      <c r="A225" s="29">
        <v>15646</v>
      </c>
      <c r="B225">
        <v>5.93</v>
      </c>
    </row>
    <row r="226" spans="1:2" ht="12.75">
      <c r="A226" s="29">
        <v>15676</v>
      </c>
      <c r="B226">
        <v>4.5</v>
      </c>
    </row>
    <row r="227" spans="1:2" ht="12.75">
      <c r="A227" s="29">
        <v>15707</v>
      </c>
      <c r="B227">
        <v>8.81</v>
      </c>
    </row>
    <row r="228" spans="1:2" ht="12.75">
      <c r="A228" s="29">
        <v>15738</v>
      </c>
      <c r="B228">
        <v>1.63</v>
      </c>
    </row>
    <row r="229" spans="1:2" ht="12.75">
      <c r="A229" s="29">
        <v>15766</v>
      </c>
      <c r="B229">
        <v>6.85</v>
      </c>
    </row>
    <row r="230" spans="1:2" ht="12.75">
      <c r="A230" s="29">
        <v>15797</v>
      </c>
      <c r="B230">
        <v>3.77</v>
      </c>
    </row>
    <row r="231" spans="1:2" ht="12.75">
      <c r="A231" s="29">
        <v>15827</v>
      </c>
      <c r="B231">
        <v>1.19</v>
      </c>
    </row>
    <row r="232" spans="1:2" ht="12.75">
      <c r="A232" s="29">
        <v>15858</v>
      </c>
      <c r="B232">
        <v>1.74</v>
      </c>
    </row>
    <row r="233" spans="1:2" ht="12.75">
      <c r="A233" s="29">
        <v>15888</v>
      </c>
      <c r="B233">
        <v>1.18</v>
      </c>
    </row>
    <row r="234" spans="1:2" ht="12.75">
      <c r="A234" s="29">
        <v>15919</v>
      </c>
      <c r="B234">
        <v>0</v>
      </c>
    </row>
    <row r="235" spans="1:2" ht="12.75">
      <c r="A235" s="29">
        <v>15950</v>
      </c>
      <c r="B235">
        <v>0.5</v>
      </c>
    </row>
    <row r="236" spans="1:2" ht="12.75">
      <c r="A236" s="29">
        <v>15980</v>
      </c>
      <c r="B236">
        <v>0.69</v>
      </c>
    </row>
    <row r="237" spans="1:2" ht="12.75">
      <c r="A237" s="29">
        <v>16011</v>
      </c>
      <c r="B237">
        <v>0.8</v>
      </c>
    </row>
    <row r="238" spans="1:2" ht="12.75">
      <c r="A238" s="29">
        <v>16041</v>
      </c>
      <c r="B238">
        <v>1.34</v>
      </c>
    </row>
    <row r="239" spans="1:2" ht="12.75">
      <c r="A239" s="29">
        <v>16072</v>
      </c>
      <c r="B239">
        <v>2.45</v>
      </c>
    </row>
    <row r="240" spans="1:2" ht="12.75">
      <c r="A240" s="29">
        <v>16103</v>
      </c>
      <c r="B240">
        <v>4.67</v>
      </c>
    </row>
    <row r="241" spans="1:2" ht="12.75">
      <c r="A241" s="29">
        <v>16132</v>
      </c>
      <c r="B241">
        <v>0.91</v>
      </c>
    </row>
    <row r="242" spans="1:2" ht="12.75">
      <c r="A242" s="29">
        <v>16163</v>
      </c>
      <c r="B242">
        <v>1.61</v>
      </c>
    </row>
    <row r="243" spans="1:2" ht="12.75">
      <c r="A243" s="29">
        <v>16193</v>
      </c>
      <c r="B243">
        <v>0.56</v>
      </c>
    </row>
    <row r="244" spans="1:2" ht="12.75">
      <c r="A244" s="29">
        <v>16224</v>
      </c>
      <c r="B244">
        <v>0.24</v>
      </c>
    </row>
    <row r="245" spans="1:2" ht="12.75">
      <c r="A245" s="29">
        <v>16254</v>
      </c>
      <c r="B245">
        <v>0.1</v>
      </c>
    </row>
    <row r="246" spans="1:2" ht="12.75">
      <c r="A246" s="29">
        <v>16285</v>
      </c>
      <c r="B246">
        <v>0</v>
      </c>
    </row>
    <row r="247" spans="1:2" ht="12.75">
      <c r="A247" s="29">
        <v>16316</v>
      </c>
      <c r="B247">
        <v>0.07</v>
      </c>
    </row>
    <row r="248" spans="1:2" ht="12.75">
      <c r="A248" s="29">
        <v>16346</v>
      </c>
      <c r="B248">
        <v>1.18</v>
      </c>
    </row>
    <row r="249" spans="1:2" ht="12.75">
      <c r="A249" s="29">
        <v>16377</v>
      </c>
      <c r="B249">
        <v>3.91</v>
      </c>
    </row>
    <row r="250" spans="1:2" ht="12.75">
      <c r="A250" s="29">
        <v>16407</v>
      </c>
      <c r="B250">
        <v>2.5</v>
      </c>
    </row>
    <row r="251" spans="1:2" ht="12.75">
      <c r="A251" s="29">
        <v>16438</v>
      </c>
      <c r="B251">
        <v>0.76</v>
      </c>
    </row>
    <row r="252" spans="1:2" ht="12.75">
      <c r="A252" s="29">
        <v>16469</v>
      </c>
      <c r="B252">
        <v>3.58</v>
      </c>
    </row>
    <row r="253" spans="1:2" ht="12.75">
      <c r="A253" s="29">
        <v>16497</v>
      </c>
      <c r="B253">
        <v>2.49</v>
      </c>
    </row>
    <row r="254" spans="1:2" ht="12.75">
      <c r="A254" s="29">
        <v>16528</v>
      </c>
      <c r="B254">
        <v>0.6</v>
      </c>
    </row>
    <row r="255" spans="1:2" ht="12.75">
      <c r="A255" s="29">
        <v>16558</v>
      </c>
      <c r="B255">
        <v>1.25</v>
      </c>
    </row>
    <row r="256" spans="1:2" ht="12.75">
      <c r="A256" s="29">
        <v>16589</v>
      </c>
      <c r="B256">
        <v>0.89</v>
      </c>
    </row>
    <row r="257" spans="1:2" ht="12.75">
      <c r="A257" s="29">
        <v>16619</v>
      </c>
      <c r="B257">
        <v>0.42</v>
      </c>
    </row>
    <row r="258" spans="1:2" ht="12.75">
      <c r="A258" s="29">
        <v>16650</v>
      </c>
      <c r="B258">
        <v>1.08</v>
      </c>
    </row>
    <row r="259" spans="1:2" ht="12.75">
      <c r="A259" s="29">
        <v>16681</v>
      </c>
      <c r="B259">
        <v>0.75</v>
      </c>
    </row>
    <row r="260" spans="1:2" ht="12.75">
      <c r="A260" s="29">
        <v>16711</v>
      </c>
      <c r="B260">
        <v>4.19</v>
      </c>
    </row>
    <row r="261" spans="1:2" ht="12.75">
      <c r="A261" s="29">
        <v>16742</v>
      </c>
      <c r="B261">
        <v>2.05</v>
      </c>
    </row>
    <row r="262" spans="1:2" ht="12.75">
      <c r="A262" s="29">
        <v>16772</v>
      </c>
      <c r="B262">
        <v>4.78</v>
      </c>
    </row>
    <row r="263" spans="1:2" ht="12.75">
      <c r="A263" s="29">
        <v>16803</v>
      </c>
      <c r="B263">
        <v>0.73</v>
      </c>
    </row>
    <row r="264" spans="1:2" ht="12.75">
      <c r="A264" s="29">
        <v>16834</v>
      </c>
      <c r="B264">
        <v>1</v>
      </c>
    </row>
    <row r="265" spans="1:2" ht="12.75">
      <c r="A265" s="29">
        <v>16862</v>
      </c>
      <c r="B265">
        <v>2.82</v>
      </c>
    </row>
    <row r="266" spans="1:2" ht="12.75">
      <c r="A266" s="29">
        <v>16893</v>
      </c>
      <c r="B266">
        <v>0.2</v>
      </c>
    </row>
    <row r="267" spans="1:2" ht="12.75">
      <c r="A267" s="29">
        <v>16923</v>
      </c>
      <c r="B267">
        <v>0.61</v>
      </c>
    </row>
    <row r="268" spans="1:2" ht="12.75">
      <c r="A268" s="29">
        <v>16954</v>
      </c>
      <c r="B268">
        <v>0</v>
      </c>
    </row>
    <row r="269" spans="1:2" ht="12.75">
      <c r="A269" s="29">
        <v>16984</v>
      </c>
      <c r="B269">
        <v>1.75</v>
      </c>
    </row>
    <row r="270" spans="1:2" ht="12.75">
      <c r="A270" s="29">
        <v>17015</v>
      </c>
      <c r="B270">
        <v>0.77</v>
      </c>
    </row>
    <row r="271" spans="1:2" ht="12.75">
      <c r="A271" s="29">
        <v>17046</v>
      </c>
      <c r="B271">
        <v>1.08</v>
      </c>
    </row>
    <row r="272" spans="1:2" ht="12.75">
      <c r="A272" s="29">
        <v>17076</v>
      </c>
      <c r="B272">
        <v>2.36</v>
      </c>
    </row>
    <row r="273" spans="1:2" ht="12.75">
      <c r="A273" s="29">
        <v>17107</v>
      </c>
      <c r="B273">
        <v>4.61</v>
      </c>
    </row>
    <row r="274" spans="1:2" ht="12.75">
      <c r="A274" s="29">
        <v>17137</v>
      </c>
      <c r="B274">
        <v>3.01</v>
      </c>
    </row>
    <row r="275" spans="1:2" ht="12.75">
      <c r="A275" s="29">
        <v>17168</v>
      </c>
      <c r="B275">
        <v>0.34</v>
      </c>
    </row>
    <row r="276" spans="1:2" ht="12.75">
      <c r="A276" s="29">
        <v>17199</v>
      </c>
      <c r="B276">
        <v>0.85</v>
      </c>
    </row>
    <row r="277" spans="1:2" ht="12.75">
      <c r="A277" s="29">
        <v>17227</v>
      </c>
      <c r="B277">
        <v>1.84</v>
      </c>
    </row>
    <row r="278" spans="1:2" ht="12.75">
      <c r="A278" s="29">
        <v>17258</v>
      </c>
      <c r="B278">
        <v>0.59</v>
      </c>
    </row>
    <row r="279" spans="1:2" ht="12.75">
      <c r="A279" s="29">
        <v>17288</v>
      </c>
      <c r="B279">
        <v>0.59</v>
      </c>
    </row>
    <row r="280" spans="1:2" ht="12.75">
      <c r="A280" s="29">
        <v>17319</v>
      </c>
      <c r="B280">
        <v>0.28</v>
      </c>
    </row>
    <row r="281" spans="1:2" ht="12.75">
      <c r="A281" s="29">
        <v>17349</v>
      </c>
      <c r="B281">
        <v>0</v>
      </c>
    </row>
    <row r="282" spans="1:2" ht="12.75">
      <c r="A282" s="29">
        <v>17380</v>
      </c>
      <c r="B282">
        <v>0.02</v>
      </c>
    </row>
    <row r="283" spans="1:2" ht="12.75">
      <c r="A283" s="29">
        <v>17411</v>
      </c>
      <c r="B283">
        <v>0</v>
      </c>
    </row>
    <row r="284" spans="1:2" ht="12.75">
      <c r="A284" s="29">
        <v>17441</v>
      </c>
      <c r="B284">
        <v>0.94</v>
      </c>
    </row>
    <row r="285" spans="1:2" ht="12.75">
      <c r="A285" s="29">
        <v>17472</v>
      </c>
      <c r="B285">
        <v>0.58</v>
      </c>
    </row>
    <row r="286" spans="1:2" ht="12.75">
      <c r="A286" s="29">
        <v>17502</v>
      </c>
      <c r="B286">
        <v>0.41</v>
      </c>
    </row>
    <row r="287" spans="1:2" ht="12.75">
      <c r="A287" s="29">
        <v>17533</v>
      </c>
      <c r="B287">
        <v>2.27</v>
      </c>
    </row>
    <row r="288" spans="1:2" ht="12.75">
      <c r="A288" s="29">
        <v>17564</v>
      </c>
      <c r="B288">
        <v>1.78</v>
      </c>
    </row>
    <row r="289" spans="1:2" ht="12.75">
      <c r="A289" s="29">
        <v>17593</v>
      </c>
      <c r="B289">
        <v>2.99</v>
      </c>
    </row>
    <row r="290" spans="1:2" ht="12.75">
      <c r="A290" s="29">
        <v>17624</v>
      </c>
      <c r="B290">
        <v>2.66</v>
      </c>
    </row>
    <row r="291" spans="1:2" ht="12.75">
      <c r="A291" s="29">
        <v>17654</v>
      </c>
      <c r="B291">
        <v>0.15</v>
      </c>
    </row>
    <row r="292" spans="1:2" ht="12.75">
      <c r="A292" s="29">
        <v>17685</v>
      </c>
      <c r="B292">
        <v>1.6</v>
      </c>
    </row>
    <row r="293" spans="1:2" ht="12.75">
      <c r="A293" s="29">
        <v>17715</v>
      </c>
      <c r="B293">
        <v>0</v>
      </c>
    </row>
    <row r="294" spans="1:2" ht="12.75">
      <c r="A294" s="29">
        <v>17746</v>
      </c>
      <c r="B294">
        <v>0</v>
      </c>
    </row>
    <row r="295" spans="1:2" ht="12.75">
      <c r="A295" s="29">
        <v>17777</v>
      </c>
      <c r="B295">
        <v>0</v>
      </c>
    </row>
    <row r="296" spans="1:2" ht="12.75">
      <c r="A296" s="29">
        <v>17807</v>
      </c>
      <c r="B296">
        <v>0</v>
      </c>
    </row>
    <row r="297" spans="1:2" ht="12.75">
      <c r="A297" s="29">
        <v>17838</v>
      </c>
      <c r="B297">
        <v>1.02</v>
      </c>
    </row>
    <row r="298" spans="1:2" ht="12.75">
      <c r="A298" s="29">
        <v>17868</v>
      </c>
      <c r="B298">
        <v>2.75</v>
      </c>
    </row>
    <row r="299" spans="1:2" ht="12.75">
      <c r="A299" s="29">
        <v>17899</v>
      </c>
      <c r="B299">
        <v>1.56</v>
      </c>
    </row>
    <row r="300" spans="1:2" ht="12.75">
      <c r="A300" s="29">
        <v>17930</v>
      </c>
      <c r="B300">
        <v>1.81</v>
      </c>
    </row>
    <row r="301" spans="1:2" ht="12.75">
      <c r="A301" s="29">
        <v>17958</v>
      </c>
      <c r="B301">
        <v>3.63</v>
      </c>
    </row>
    <row r="302" spans="1:2" ht="12.75">
      <c r="A302" s="29">
        <v>17989</v>
      </c>
      <c r="B302">
        <v>0.15</v>
      </c>
    </row>
    <row r="303" spans="1:2" ht="12.75">
      <c r="A303" s="29">
        <v>18019</v>
      </c>
      <c r="B303">
        <v>1.87</v>
      </c>
    </row>
    <row r="304" spans="1:2" ht="12.75">
      <c r="A304" s="29">
        <v>18050</v>
      </c>
      <c r="B304">
        <v>0.14</v>
      </c>
    </row>
    <row r="305" spans="1:2" ht="12.75">
      <c r="A305" s="29">
        <v>18080</v>
      </c>
      <c r="B305">
        <v>0.6</v>
      </c>
    </row>
    <row r="306" spans="1:2" ht="12.75">
      <c r="A306" s="29">
        <v>18111</v>
      </c>
      <c r="B306">
        <v>0.51</v>
      </c>
    </row>
    <row r="307" spans="1:2" ht="12.75">
      <c r="A307" s="29">
        <v>18142</v>
      </c>
      <c r="B307">
        <v>0.63</v>
      </c>
    </row>
    <row r="308" spans="1:2" ht="12.75">
      <c r="A308" s="29">
        <v>18172</v>
      </c>
      <c r="B308">
        <v>0.21</v>
      </c>
    </row>
    <row r="309" spans="1:2" ht="12.75">
      <c r="A309" s="29">
        <v>18203</v>
      </c>
      <c r="B309">
        <v>2.04</v>
      </c>
    </row>
    <row r="310" spans="1:2" ht="12.75">
      <c r="A310" s="29">
        <v>18233</v>
      </c>
      <c r="B310">
        <v>1.73</v>
      </c>
    </row>
    <row r="311" spans="1:2" ht="12.75">
      <c r="A311" s="29">
        <v>18264</v>
      </c>
      <c r="B311">
        <v>4.9</v>
      </c>
    </row>
    <row r="312" spans="1:2" ht="12.75">
      <c r="A312" s="29">
        <v>18295</v>
      </c>
      <c r="B312">
        <v>2.02</v>
      </c>
    </row>
    <row r="313" spans="1:2" ht="12.75">
      <c r="A313" s="29">
        <v>18323</v>
      </c>
      <c r="B313">
        <v>2.12</v>
      </c>
    </row>
    <row r="314" spans="1:2" ht="12.75">
      <c r="A314" s="29">
        <v>18354</v>
      </c>
      <c r="B314">
        <v>2.61</v>
      </c>
    </row>
    <row r="315" spans="1:2" ht="12.75">
      <c r="A315" s="29">
        <v>18384</v>
      </c>
      <c r="B315">
        <v>0.38</v>
      </c>
    </row>
    <row r="316" spans="1:2" ht="12.75">
      <c r="A316" s="29">
        <v>18415</v>
      </c>
      <c r="B316">
        <v>0</v>
      </c>
    </row>
    <row r="317" spans="1:2" ht="12.75">
      <c r="A317" s="29">
        <v>18445</v>
      </c>
      <c r="B317">
        <v>0</v>
      </c>
    </row>
    <row r="318" spans="1:2" ht="12.75">
      <c r="A318" s="29">
        <v>18476</v>
      </c>
      <c r="B318">
        <v>0</v>
      </c>
    </row>
    <row r="319" spans="1:2" ht="12.75">
      <c r="A319" s="29">
        <v>18507</v>
      </c>
      <c r="B319">
        <v>0</v>
      </c>
    </row>
    <row r="320" spans="1:2" ht="12.75">
      <c r="A320" s="29">
        <v>18537</v>
      </c>
      <c r="B320">
        <v>0</v>
      </c>
    </row>
    <row r="321" spans="1:2" ht="12.75">
      <c r="A321" s="29">
        <v>18568</v>
      </c>
      <c r="B321">
        <v>0</v>
      </c>
    </row>
    <row r="322" spans="1:2" ht="12.75">
      <c r="A322" s="29">
        <v>18598</v>
      </c>
      <c r="B322">
        <v>17.38</v>
      </c>
    </row>
    <row r="323" spans="1:2" ht="12.75">
      <c r="A323" s="29">
        <v>18629</v>
      </c>
      <c r="B323">
        <v>2.11</v>
      </c>
    </row>
    <row r="324" spans="1:2" ht="12.75">
      <c r="A324" s="29">
        <v>18660</v>
      </c>
      <c r="B324">
        <v>0.58</v>
      </c>
    </row>
    <row r="325" spans="1:2" ht="12.75">
      <c r="A325" s="29">
        <v>18688</v>
      </c>
      <c r="B325">
        <v>0.1</v>
      </c>
    </row>
    <row r="326" spans="1:2" ht="12.75">
      <c r="A326" s="29">
        <v>18719</v>
      </c>
      <c r="B326">
        <v>2.69</v>
      </c>
    </row>
    <row r="327" spans="1:2" ht="12.75">
      <c r="A327" s="29">
        <v>18749</v>
      </c>
      <c r="B327">
        <v>0.65</v>
      </c>
    </row>
    <row r="328" spans="1:2" ht="12.75">
      <c r="A328" s="29">
        <v>18780</v>
      </c>
      <c r="B328">
        <v>0.87</v>
      </c>
    </row>
    <row r="329" spans="1:2" ht="12.75">
      <c r="A329" s="29">
        <v>18810</v>
      </c>
      <c r="B329">
        <v>0.61</v>
      </c>
    </row>
    <row r="330" spans="1:2" ht="12.75">
      <c r="A330" s="29">
        <v>18841</v>
      </c>
      <c r="B330">
        <v>0.66</v>
      </c>
    </row>
    <row r="331" spans="1:2" ht="12.75">
      <c r="A331" s="29">
        <v>18872</v>
      </c>
      <c r="B331">
        <v>0</v>
      </c>
    </row>
    <row r="332" spans="1:2" ht="12.75">
      <c r="A332" s="29">
        <v>18902</v>
      </c>
      <c r="B332">
        <v>1.26</v>
      </c>
    </row>
    <row r="333" spans="1:2" ht="12.75">
      <c r="A333" s="29">
        <v>18933</v>
      </c>
      <c r="B333">
        <v>4.8</v>
      </c>
    </row>
    <row r="334" spans="1:2" ht="12.75">
      <c r="A334" s="29">
        <v>18963</v>
      </c>
      <c r="B334">
        <v>5</v>
      </c>
    </row>
    <row r="335" spans="1:2" ht="12.75">
      <c r="A335" s="29">
        <v>18994</v>
      </c>
      <c r="B335">
        <v>5.9</v>
      </c>
    </row>
    <row r="336" spans="1:2" ht="12.75">
      <c r="A336" s="29">
        <v>19025</v>
      </c>
      <c r="B336">
        <v>1.2</v>
      </c>
    </row>
    <row r="337" spans="1:2" ht="12.75">
      <c r="A337" s="29">
        <v>19054</v>
      </c>
      <c r="B337">
        <v>4.8</v>
      </c>
    </row>
    <row r="338" spans="1:2" ht="12.75">
      <c r="A338" s="29">
        <v>19085</v>
      </c>
      <c r="B338">
        <v>1.7</v>
      </c>
    </row>
    <row r="339" spans="1:2" ht="12.75">
      <c r="A339" s="29">
        <v>19115</v>
      </c>
      <c r="B339">
        <v>0.4</v>
      </c>
    </row>
    <row r="340" spans="1:2" ht="12.75">
      <c r="A340" s="29">
        <v>19146</v>
      </c>
      <c r="B340">
        <v>0.6</v>
      </c>
    </row>
    <row r="341" spans="1:2" ht="12.75">
      <c r="A341" s="29">
        <v>19176</v>
      </c>
      <c r="B341">
        <v>1.9</v>
      </c>
    </row>
    <row r="342" spans="1:2" ht="12.75">
      <c r="A342" s="29">
        <v>19207</v>
      </c>
      <c r="B342">
        <v>0</v>
      </c>
    </row>
    <row r="343" spans="1:2" ht="12.75">
      <c r="A343" s="29">
        <v>19238</v>
      </c>
      <c r="B343">
        <v>0.6</v>
      </c>
    </row>
    <row r="344" spans="1:2" ht="12.75">
      <c r="A344" s="29">
        <v>19268</v>
      </c>
      <c r="B344">
        <v>0</v>
      </c>
    </row>
    <row r="345" spans="1:2" ht="12.75">
      <c r="A345" s="29">
        <v>19299</v>
      </c>
      <c r="B345">
        <v>2.3</v>
      </c>
    </row>
    <row r="346" spans="1:2" ht="12.75">
      <c r="A346" s="29">
        <v>19329</v>
      </c>
      <c r="B346">
        <v>7.9</v>
      </c>
    </row>
    <row r="347" spans="1:2" ht="12.75">
      <c r="A347" s="29">
        <v>19360</v>
      </c>
      <c r="B347">
        <v>4</v>
      </c>
    </row>
    <row r="348" spans="1:2" ht="12.75">
      <c r="A348" s="29">
        <v>19391</v>
      </c>
      <c r="B348">
        <v>0.55</v>
      </c>
    </row>
    <row r="349" spans="1:2" ht="12.75">
      <c r="A349" s="29">
        <v>19419</v>
      </c>
      <c r="B349">
        <v>2.6</v>
      </c>
    </row>
    <row r="350" spans="1:2" ht="12.75">
      <c r="A350" s="29">
        <v>19450</v>
      </c>
      <c r="B350">
        <v>3.25</v>
      </c>
    </row>
    <row r="351" spans="1:2" ht="12.75">
      <c r="A351" s="29">
        <v>19480</v>
      </c>
      <c r="B351">
        <v>2.6</v>
      </c>
    </row>
    <row r="352" spans="1:2" ht="12.75">
      <c r="A352" s="29">
        <v>19511</v>
      </c>
      <c r="B352">
        <v>1</v>
      </c>
    </row>
    <row r="353" spans="1:2" ht="12.75">
      <c r="A353" s="29">
        <v>19541</v>
      </c>
      <c r="B353">
        <v>0.4</v>
      </c>
    </row>
    <row r="354" spans="1:2" ht="12.75">
      <c r="A354" s="29">
        <v>19572</v>
      </c>
      <c r="B354">
        <v>0.4</v>
      </c>
    </row>
    <row r="355" spans="1:2" ht="12.75">
      <c r="A355" s="29">
        <v>19603</v>
      </c>
      <c r="B355">
        <v>0.1</v>
      </c>
    </row>
    <row r="356" spans="1:2" ht="12.75">
      <c r="A356" s="29">
        <v>19633</v>
      </c>
      <c r="B356">
        <v>0.8</v>
      </c>
    </row>
    <row r="357" spans="1:2" ht="12.75">
      <c r="A357" s="29">
        <v>19664</v>
      </c>
      <c r="B357">
        <v>1.05</v>
      </c>
    </row>
    <row r="358" spans="1:2" ht="12.75">
      <c r="A358" s="29">
        <v>19694</v>
      </c>
      <c r="B358">
        <v>1.25</v>
      </c>
    </row>
    <row r="359" spans="1:2" ht="12.75">
      <c r="A359" s="29">
        <v>19725</v>
      </c>
      <c r="B359">
        <v>4</v>
      </c>
    </row>
    <row r="360" spans="1:2" ht="12.75">
      <c r="A360" s="29">
        <v>19756</v>
      </c>
      <c r="B360">
        <v>3.1</v>
      </c>
    </row>
    <row r="361" spans="1:2" ht="12.75">
      <c r="A361" s="29">
        <v>19784</v>
      </c>
      <c r="B361">
        <v>4</v>
      </c>
    </row>
    <row r="362" spans="1:2" ht="12.75">
      <c r="A362" s="29">
        <v>19815</v>
      </c>
      <c r="B362">
        <v>0.55</v>
      </c>
    </row>
    <row r="363" spans="1:2" ht="12.75">
      <c r="A363" s="29">
        <v>19845</v>
      </c>
      <c r="B363">
        <v>0.1</v>
      </c>
    </row>
    <row r="364" spans="1:2" ht="12.75">
      <c r="A364" s="29">
        <v>19876</v>
      </c>
      <c r="B364">
        <v>0.6</v>
      </c>
    </row>
    <row r="365" spans="1:2" ht="12.75">
      <c r="A365" s="29">
        <v>19906</v>
      </c>
      <c r="B365">
        <v>1.05</v>
      </c>
    </row>
    <row r="366" spans="1:2" ht="12.75">
      <c r="A366" s="29">
        <v>19937</v>
      </c>
      <c r="B366">
        <v>0</v>
      </c>
    </row>
    <row r="367" spans="1:2" ht="12.75">
      <c r="A367" s="29">
        <v>19968</v>
      </c>
      <c r="B367">
        <v>0</v>
      </c>
    </row>
    <row r="368" spans="1:2" ht="12.75">
      <c r="A368" s="29">
        <v>19998</v>
      </c>
      <c r="B368">
        <v>0</v>
      </c>
    </row>
    <row r="369" spans="1:2" ht="12.75">
      <c r="A369" s="29">
        <v>20029</v>
      </c>
      <c r="B369">
        <v>2.2</v>
      </c>
    </row>
    <row r="370" spans="1:2" ht="12.75">
      <c r="A370" s="29">
        <v>20059</v>
      </c>
      <c r="B370">
        <v>2.8</v>
      </c>
    </row>
    <row r="371" spans="1:2" ht="12.75">
      <c r="A371" s="29">
        <v>20090</v>
      </c>
      <c r="B371">
        <v>3</v>
      </c>
    </row>
    <row r="372" spans="1:2" ht="12.75">
      <c r="A372" s="29">
        <v>20121</v>
      </c>
      <c r="B372">
        <v>1.8</v>
      </c>
    </row>
    <row r="373" spans="1:2" ht="12.75">
      <c r="A373" s="29">
        <v>20149</v>
      </c>
      <c r="B373">
        <v>0.6</v>
      </c>
    </row>
    <row r="374" spans="1:2" ht="12.75">
      <c r="A374" s="29">
        <v>20180</v>
      </c>
      <c r="B374">
        <v>2.7</v>
      </c>
    </row>
    <row r="375" spans="1:2" ht="12.75">
      <c r="A375" s="29">
        <v>20210</v>
      </c>
      <c r="B375">
        <v>1.05</v>
      </c>
    </row>
    <row r="376" spans="1:2" ht="12.75">
      <c r="A376" s="29">
        <v>20241</v>
      </c>
      <c r="B376">
        <v>0</v>
      </c>
    </row>
    <row r="377" spans="1:2" ht="12.75">
      <c r="A377" s="29">
        <v>20271</v>
      </c>
      <c r="B377">
        <v>2.3</v>
      </c>
    </row>
    <row r="378" spans="1:2" ht="12.75">
      <c r="A378" s="29">
        <v>20302</v>
      </c>
      <c r="B378">
        <v>0</v>
      </c>
    </row>
    <row r="379" spans="1:2" ht="12.75">
      <c r="A379" s="29">
        <v>20333</v>
      </c>
      <c r="B379">
        <v>0.35</v>
      </c>
    </row>
    <row r="380" spans="1:2" ht="12.75">
      <c r="A380" s="29">
        <v>20363</v>
      </c>
      <c r="B380">
        <v>0.1</v>
      </c>
    </row>
    <row r="381" spans="1:2" ht="12.75">
      <c r="A381" s="29">
        <v>20394</v>
      </c>
      <c r="B381">
        <v>2.8</v>
      </c>
    </row>
    <row r="382" spans="1:2" ht="12.75">
      <c r="A382" s="29">
        <v>20424</v>
      </c>
      <c r="B382">
        <v>12.8</v>
      </c>
    </row>
    <row r="383" spans="1:2" ht="12.75">
      <c r="A383" s="29">
        <v>20455</v>
      </c>
      <c r="B383">
        <v>3.8</v>
      </c>
    </row>
    <row r="384" spans="1:2" ht="12.75">
      <c r="A384" s="29">
        <v>20486</v>
      </c>
      <c r="B384">
        <v>0.65</v>
      </c>
    </row>
    <row r="385" spans="1:2" ht="12.75">
      <c r="A385" s="29">
        <v>20515</v>
      </c>
      <c r="B385">
        <v>0.15</v>
      </c>
    </row>
    <row r="386" spans="1:2" ht="12.75">
      <c r="A386" s="29">
        <v>20546</v>
      </c>
      <c r="B386">
        <v>1.7</v>
      </c>
    </row>
    <row r="387" spans="1:2" ht="12.75">
      <c r="A387" s="29">
        <v>20576</v>
      </c>
      <c r="B387">
        <v>1.4</v>
      </c>
    </row>
    <row r="388" spans="1:2" ht="12.75">
      <c r="A388" s="29">
        <v>20607</v>
      </c>
      <c r="B388">
        <v>0.2</v>
      </c>
    </row>
    <row r="389" spans="1:2" ht="12.75">
      <c r="A389" s="29">
        <v>20637</v>
      </c>
      <c r="B389">
        <v>0.65</v>
      </c>
    </row>
    <row r="390" spans="1:2" ht="12.75">
      <c r="A390" s="29">
        <v>20668</v>
      </c>
      <c r="B390">
        <v>0.35</v>
      </c>
    </row>
    <row r="391" spans="1:2" ht="12.75">
      <c r="A391" s="29">
        <v>20699</v>
      </c>
      <c r="B391">
        <v>1.6</v>
      </c>
    </row>
    <row r="392" spans="1:2" ht="12.75">
      <c r="A392" s="29">
        <v>20729</v>
      </c>
      <c r="B392">
        <v>2.3</v>
      </c>
    </row>
    <row r="393" spans="1:2" ht="12.75">
      <c r="A393" s="29">
        <v>20760</v>
      </c>
      <c r="B393">
        <v>0.1</v>
      </c>
    </row>
    <row r="394" spans="1:2" ht="12.75">
      <c r="A394" s="29">
        <v>20790</v>
      </c>
      <c r="B394">
        <v>1.05</v>
      </c>
    </row>
    <row r="395" spans="1:2" ht="12.75">
      <c r="A395" s="29">
        <v>20821</v>
      </c>
      <c r="B395">
        <v>2.84</v>
      </c>
    </row>
    <row r="396" spans="1:2" ht="12.75">
      <c r="A396" s="29">
        <v>20852</v>
      </c>
      <c r="B396">
        <v>3.3</v>
      </c>
    </row>
    <row r="397" spans="1:2" ht="12.75">
      <c r="A397" s="29">
        <v>20880</v>
      </c>
      <c r="B397">
        <v>1.85</v>
      </c>
    </row>
    <row r="398" spans="1:2" ht="12.75">
      <c r="A398" s="29">
        <v>20911</v>
      </c>
      <c r="B398">
        <v>2.3</v>
      </c>
    </row>
    <row r="399" spans="1:2" ht="12.75">
      <c r="A399" s="29">
        <v>20941</v>
      </c>
      <c r="B399">
        <v>2.8</v>
      </c>
    </row>
    <row r="400" spans="1:2" ht="12.75">
      <c r="A400" s="29">
        <v>20972</v>
      </c>
      <c r="B400">
        <v>0.1</v>
      </c>
    </row>
    <row r="401" spans="1:2" ht="12.75">
      <c r="A401" s="29">
        <v>21002</v>
      </c>
      <c r="B401">
        <v>0.08</v>
      </c>
    </row>
    <row r="402" spans="1:2" ht="12.75">
      <c r="A402" s="29">
        <v>21033</v>
      </c>
      <c r="B402">
        <v>0</v>
      </c>
    </row>
    <row r="403" spans="1:2" ht="12.75">
      <c r="A403" s="29">
        <v>21064</v>
      </c>
      <c r="B403">
        <v>0.25</v>
      </c>
    </row>
    <row r="404" spans="1:2" ht="12.75">
      <c r="A404" s="29">
        <v>21094</v>
      </c>
      <c r="B404">
        <v>1.76</v>
      </c>
    </row>
    <row r="405" spans="1:2" ht="12.75">
      <c r="A405" s="29">
        <v>21125</v>
      </c>
      <c r="B405">
        <v>1.4</v>
      </c>
    </row>
    <row r="406" spans="1:2" ht="12.75">
      <c r="A406" s="29">
        <v>21155</v>
      </c>
      <c r="B406">
        <v>3</v>
      </c>
    </row>
    <row r="407" spans="1:2" ht="12.75">
      <c r="A407" s="29">
        <v>21186</v>
      </c>
      <c r="B407">
        <v>2.66</v>
      </c>
    </row>
    <row r="408" spans="1:2" ht="12.75">
      <c r="A408" s="29">
        <v>21217</v>
      </c>
      <c r="B408">
        <v>4.81</v>
      </c>
    </row>
    <row r="409" spans="1:2" ht="12.75">
      <c r="A409" s="29">
        <v>21245</v>
      </c>
      <c r="B409">
        <v>3.9</v>
      </c>
    </row>
    <row r="410" spans="1:2" ht="12.75">
      <c r="A410" s="29">
        <v>21276</v>
      </c>
      <c r="B410">
        <v>3</v>
      </c>
    </row>
    <row r="411" spans="1:2" ht="12.75">
      <c r="A411" s="29">
        <v>21306</v>
      </c>
      <c r="B411">
        <v>0.46</v>
      </c>
    </row>
    <row r="412" spans="1:2" ht="12.75">
      <c r="A412" s="29">
        <v>21337</v>
      </c>
      <c r="B412">
        <v>0.84</v>
      </c>
    </row>
    <row r="413" spans="1:2" ht="12.75">
      <c r="A413" s="29">
        <v>21367</v>
      </c>
      <c r="B413">
        <v>1</v>
      </c>
    </row>
    <row r="414" spans="1:2" ht="12.75">
      <c r="A414" s="29">
        <v>21398</v>
      </c>
      <c r="B414">
        <v>0.84</v>
      </c>
    </row>
    <row r="415" spans="1:2" ht="12.75">
      <c r="A415" s="29">
        <v>21429</v>
      </c>
      <c r="B415">
        <v>1.06</v>
      </c>
    </row>
    <row r="416" spans="1:2" ht="12.75">
      <c r="A416" s="29">
        <v>21459</v>
      </c>
      <c r="B416">
        <v>0.28</v>
      </c>
    </row>
    <row r="417" spans="1:2" ht="12.75">
      <c r="A417" s="29">
        <v>21490</v>
      </c>
      <c r="B417">
        <v>0.78</v>
      </c>
    </row>
    <row r="418" spans="1:2" ht="12.75">
      <c r="A418" s="29">
        <v>21520</v>
      </c>
      <c r="B418">
        <v>0.98</v>
      </c>
    </row>
    <row r="419" spans="1:2" ht="12.75">
      <c r="A419" s="29">
        <v>21551</v>
      </c>
      <c r="B419">
        <v>2.4</v>
      </c>
    </row>
    <row r="420" spans="1:2" ht="12.75">
      <c r="A420" s="29">
        <v>21582</v>
      </c>
      <c r="B420">
        <v>4.34</v>
      </c>
    </row>
    <row r="421" spans="1:2" ht="12.75">
      <c r="A421" s="29">
        <v>21610</v>
      </c>
      <c r="B421">
        <v>0.62</v>
      </c>
    </row>
    <row r="422" spans="1:2" ht="12.75">
      <c r="A422" s="29">
        <v>21641</v>
      </c>
      <c r="B422">
        <v>1.1</v>
      </c>
    </row>
    <row r="423" spans="1:2" ht="12.75">
      <c r="A423" s="29">
        <v>21671</v>
      </c>
      <c r="B423">
        <v>0.42</v>
      </c>
    </row>
    <row r="424" spans="1:2" ht="12.75">
      <c r="A424" s="29">
        <v>21702</v>
      </c>
      <c r="B424">
        <v>0</v>
      </c>
    </row>
    <row r="425" spans="1:2" ht="12.75">
      <c r="A425" s="29">
        <v>21732</v>
      </c>
      <c r="B425">
        <v>0.04</v>
      </c>
    </row>
    <row r="426" spans="1:2" ht="12.75">
      <c r="A426" s="29">
        <v>21763</v>
      </c>
      <c r="B426">
        <v>0</v>
      </c>
    </row>
    <row r="427" spans="1:2" ht="12.75">
      <c r="A427" s="29">
        <v>21794</v>
      </c>
      <c r="B427">
        <v>3.47</v>
      </c>
    </row>
    <row r="428" spans="1:2" ht="12.75">
      <c r="A428" s="29">
        <v>21824</v>
      </c>
      <c r="B428">
        <v>0.06</v>
      </c>
    </row>
    <row r="429" spans="1:2" ht="12.75">
      <c r="A429" s="29">
        <v>21855</v>
      </c>
      <c r="B429">
        <v>0</v>
      </c>
    </row>
    <row r="430" spans="1:2" ht="12.75">
      <c r="A430" s="29">
        <v>21885</v>
      </c>
      <c r="B430">
        <v>0.98</v>
      </c>
    </row>
    <row r="431" spans="1:2" ht="12.75">
      <c r="A431" s="29">
        <v>21916</v>
      </c>
      <c r="B431">
        <v>2.92</v>
      </c>
    </row>
    <row r="432" spans="1:2" ht="12.75">
      <c r="A432" s="29">
        <v>21947</v>
      </c>
      <c r="B432">
        <v>5.54</v>
      </c>
    </row>
    <row r="433" spans="1:2" ht="12.75">
      <c r="A433" s="29">
        <v>21976</v>
      </c>
      <c r="B433">
        <v>4.36</v>
      </c>
    </row>
    <row r="434" spans="1:2" ht="12.75">
      <c r="A434" s="29">
        <v>22007</v>
      </c>
      <c r="B434">
        <v>0.66</v>
      </c>
    </row>
    <row r="435" spans="1:2" ht="12.75">
      <c r="A435" s="29">
        <v>22037</v>
      </c>
      <c r="B435">
        <v>0.42</v>
      </c>
    </row>
    <row r="436" spans="1:2" ht="12.75">
      <c r="A436" s="29">
        <v>22068</v>
      </c>
      <c r="B436">
        <v>0</v>
      </c>
    </row>
    <row r="437" spans="1:2" ht="12.75">
      <c r="A437" s="29">
        <v>22098</v>
      </c>
      <c r="B437">
        <v>1.54</v>
      </c>
    </row>
    <row r="438" spans="1:2" ht="12.75">
      <c r="A438" s="29">
        <v>22129</v>
      </c>
      <c r="B438">
        <v>0.18</v>
      </c>
    </row>
    <row r="439" spans="1:2" ht="12.75">
      <c r="A439" s="29">
        <v>22160</v>
      </c>
      <c r="B439">
        <v>0.6</v>
      </c>
    </row>
    <row r="440" spans="1:2" ht="12.75">
      <c r="A440" s="29">
        <v>22190</v>
      </c>
      <c r="B440">
        <v>0.58</v>
      </c>
    </row>
    <row r="441" spans="1:2" ht="12.75">
      <c r="A441" s="29">
        <v>22221</v>
      </c>
      <c r="B441">
        <v>4.98</v>
      </c>
    </row>
    <row r="442" spans="1:2" ht="12.75">
      <c r="A442" s="29">
        <v>22251</v>
      </c>
      <c r="B442">
        <v>1.34</v>
      </c>
    </row>
    <row r="443" spans="1:2" ht="12.75">
      <c r="A443" s="29">
        <v>22282</v>
      </c>
      <c r="B443">
        <v>0.94</v>
      </c>
    </row>
    <row r="444" spans="1:2" ht="12.75">
      <c r="A444" s="29">
        <v>22313</v>
      </c>
      <c r="B444">
        <v>1.38</v>
      </c>
    </row>
    <row r="445" spans="1:2" ht="12.75">
      <c r="A445" s="29">
        <v>22341</v>
      </c>
      <c r="B445">
        <v>3.84</v>
      </c>
    </row>
    <row r="446" spans="1:2" ht="12.75">
      <c r="A446" s="29">
        <v>22372</v>
      </c>
      <c r="B446">
        <v>1.46</v>
      </c>
    </row>
    <row r="447" spans="1:2" ht="12.75">
      <c r="A447" s="29">
        <v>22402</v>
      </c>
      <c r="B447">
        <v>1.42</v>
      </c>
    </row>
    <row r="448" spans="1:2" ht="12.75">
      <c r="A448" s="29">
        <v>22433</v>
      </c>
      <c r="B448">
        <v>0.5</v>
      </c>
    </row>
    <row r="449" spans="1:2" ht="12.75">
      <c r="A449" s="29">
        <v>22463</v>
      </c>
      <c r="B449">
        <v>0.7</v>
      </c>
    </row>
    <row r="450" spans="1:2" ht="12.75">
      <c r="A450" s="29">
        <v>22494</v>
      </c>
      <c r="B450">
        <v>1.42</v>
      </c>
    </row>
    <row r="451" spans="1:2" ht="12.75">
      <c r="A451" s="29">
        <v>22525</v>
      </c>
      <c r="B451">
        <v>0.66</v>
      </c>
    </row>
    <row r="452" spans="1:2" ht="12.75">
      <c r="A452" s="29">
        <v>22555</v>
      </c>
      <c r="B452">
        <v>1.13</v>
      </c>
    </row>
    <row r="453" spans="1:2" ht="12.75">
      <c r="A453" s="29">
        <v>22586</v>
      </c>
      <c r="B453">
        <v>2.72</v>
      </c>
    </row>
    <row r="454" spans="1:2" ht="12.75">
      <c r="A454" s="29">
        <v>22616</v>
      </c>
      <c r="B454">
        <v>1.22</v>
      </c>
    </row>
    <row r="455" spans="1:2" ht="12.75">
      <c r="A455" s="29">
        <v>22647</v>
      </c>
      <c r="B455">
        <v>3.2</v>
      </c>
    </row>
    <row r="456" spans="1:2" ht="12.75">
      <c r="A456" s="29">
        <v>22678</v>
      </c>
      <c r="B456">
        <v>8.42</v>
      </c>
    </row>
    <row r="457" spans="1:2" ht="12.75">
      <c r="A457" s="29">
        <v>22706</v>
      </c>
      <c r="B457">
        <v>2.72</v>
      </c>
    </row>
    <row r="458" spans="1:2" ht="12.75">
      <c r="A458" s="29">
        <v>22737</v>
      </c>
      <c r="B458">
        <v>0.58</v>
      </c>
    </row>
    <row r="459" spans="1:2" ht="12.75">
      <c r="A459" s="29">
        <v>22767</v>
      </c>
      <c r="B459">
        <v>1.05</v>
      </c>
    </row>
    <row r="460" spans="1:2" ht="12.75">
      <c r="A460" s="29">
        <v>22798</v>
      </c>
      <c r="B460">
        <v>0.7</v>
      </c>
    </row>
    <row r="461" spans="1:2" ht="12.75">
      <c r="A461" s="29">
        <v>22828</v>
      </c>
      <c r="B461">
        <v>0.69</v>
      </c>
    </row>
    <row r="462" spans="1:2" ht="12.75">
      <c r="A462" s="29">
        <v>22859</v>
      </c>
      <c r="B462">
        <v>0.2</v>
      </c>
    </row>
    <row r="463" spans="1:2" ht="12.75">
      <c r="A463" s="29">
        <v>22890</v>
      </c>
      <c r="B463">
        <v>1.9</v>
      </c>
    </row>
    <row r="464" spans="1:2" ht="12.75">
      <c r="A464" s="29">
        <v>22920</v>
      </c>
      <c r="B464">
        <v>0.87</v>
      </c>
    </row>
    <row r="465" spans="1:2" ht="12.75">
      <c r="A465" s="29">
        <v>22951</v>
      </c>
      <c r="B465">
        <v>0.55</v>
      </c>
    </row>
    <row r="466" spans="1:2" ht="12.75">
      <c r="A466" s="29">
        <v>22981</v>
      </c>
      <c r="B466">
        <v>0.8</v>
      </c>
    </row>
    <row r="467" spans="1:2" ht="12.75">
      <c r="A467" s="29">
        <v>23012</v>
      </c>
      <c r="B467">
        <v>9.6</v>
      </c>
    </row>
    <row r="468" spans="1:2" ht="12.75">
      <c r="A468" s="29">
        <v>23043</v>
      </c>
      <c r="B468">
        <v>2.61</v>
      </c>
    </row>
    <row r="469" spans="1:2" ht="12.75">
      <c r="A469" s="29">
        <v>23071</v>
      </c>
      <c r="B469">
        <v>4.15</v>
      </c>
    </row>
    <row r="470" spans="1:2" ht="12.75">
      <c r="A470" s="29">
        <v>23102</v>
      </c>
      <c r="B470">
        <v>4.43</v>
      </c>
    </row>
    <row r="471" spans="1:2" ht="12.75">
      <c r="A471" s="29">
        <v>23132</v>
      </c>
      <c r="B471">
        <v>2.52</v>
      </c>
    </row>
    <row r="472" spans="1:2" ht="12.75">
      <c r="A472" s="29">
        <v>23163</v>
      </c>
      <c r="B472">
        <v>1.95</v>
      </c>
    </row>
    <row r="473" spans="1:2" ht="12.75">
      <c r="A473" s="29">
        <v>23193</v>
      </c>
      <c r="B473">
        <v>0</v>
      </c>
    </row>
    <row r="474" spans="1:2" ht="12.75">
      <c r="A474" s="29">
        <v>23224</v>
      </c>
      <c r="B474">
        <v>0.6</v>
      </c>
    </row>
    <row r="475" spans="1:2" ht="12.75">
      <c r="A475" s="29">
        <v>23255</v>
      </c>
      <c r="B475">
        <v>1.1</v>
      </c>
    </row>
    <row r="476" spans="1:2" ht="12.75">
      <c r="A476" s="29">
        <v>23285</v>
      </c>
      <c r="B476">
        <v>1.45</v>
      </c>
    </row>
    <row r="477" spans="1:2" ht="12.75">
      <c r="A477" s="29">
        <v>23316</v>
      </c>
      <c r="B477">
        <v>5.04</v>
      </c>
    </row>
    <row r="478" spans="1:2" ht="12.75">
      <c r="A478" s="29">
        <v>23346</v>
      </c>
      <c r="B478">
        <v>0.7</v>
      </c>
    </row>
    <row r="479" spans="1:2" ht="12.75">
      <c r="A479" s="29">
        <v>23377</v>
      </c>
      <c r="B479">
        <v>2.9</v>
      </c>
    </row>
    <row r="480" spans="1:2" ht="12.75">
      <c r="A480" s="29">
        <v>23408</v>
      </c>
      <c r="B480">
        <v>0.18</v>
      </c>
    </row>
    <row r="481" spans="1:2" ht="12.75">
      <c r="A481" s="29">
        <v>23437</v>
      </c>
      <c r="B481">
        <v>2.85</v>
      </c>
    </row>
    <row r="482" spans="1:2" ht="12.75">
      <c r="A482" s="29">
        <v>23468</v>
      </c>
      <c r="B482">
        <v>1.41</v>
      </c>
    </row>
    <row r="483" spans="1:2" ht="12.75">
      <c r="A483" s="29">
        <v>23498</v>
      </c>
      <c r="B483">
        <v>1.61</v>
      </c>
    </row>
    <row r="484" spans="1:2" ht="12.75">
      <c r="A484" s="29">
        <v>23529</v>
      </c>
      <c r="B484">
        <v>1.05</v>
      </c>
    </row>
    <row r="485" spans="1:2" ht="12.75">
      <c r="A485" s="29">
        <v>23559</v>
      </c>
      <c r="B485">
        <v>0.83</v>
      </c>
    </row>
    <row r="486" spans="1:2" ht="12.75">
      <c r="A486" s="29">
        <v>23590</v>
      </c>
      <c r="B486">
        <v>1.09</v>
      </c>
    </row>
    <row r="487" spans="1:2" ht="12.75">
      <c r="A487" s="29">
        <v>23621</v>
      </c>
      <c r="B487">
        <v>0</v>
      </c>
    </row>
    <row r="488" spans="1:2" ht="12.75">
      <c r="A488" s="29">
        <v>23651</v>
      </c>
      <c r="B488">
        <v>1.05</v>
      </c>
    </row>
    <row r="489" spans="1:2" ht="12.75">
      <c r="A489" s="29">
        <v>23682</v>
      </c>
      <c r="B489">
        <v>5.43</v>
      </c>
    </row>
    <row r="490" spans="1:2" ht="12.75">
      <c r="A490" s="29">
        <v>23712</v>
      </c>
      <c r="B490">
        <v>12.28</v>
      </c>
    </row>
    <row r="491" spans="1:2" ht="12.75">
      <c r="A491" s="29">
        <v>23743</v>
      </c>
      <c r="B491">
        <v>3.92</v>
      </c>
    </row>
    <row r="492" spans="1:2" ht="12.75">
      <c r="A492" s="29">
        <v>23774</v>
      </c>
      <c r="B492">
        <v>1.5</v>
      </c>
    </row>
    <row r="493" spans="1:2" ht="12.75">
      <c r="A493" s="29">
        <v>23802</v>
      </c>
      <c r="B493">
        <v>1.27</v>
      </c>
    </row>
    <row r="494" spans="1:2" ht="12.75">
      <c r="A494" s="29">
        <v>23833</v>
      </c>
      <c r="B494">
        <v>1.96</v>
      </c>
    </row>
    <row r="495" spans="1:2" ht="12.75">
      <c r="A495" s="29">
        <v>23863</v>
      </c>
      <c r="B495">
        <v>0.7</v>
      </c>
    </row>
    <row r="496" spans="1:2" ht="12.75">
      <c r="A496" s="29">
        <v>23894</v>
      </c>
      <c r="B496">
        <v>0.58</v>
      </c>
    </row>
    <row r="497" spans="1:2" ht="12.75">
      <c r="A497" s="29">
        <v>23924</v>
      </c>
      <c r="B497">
        <v>0.34</v>
      </c>
    </row>
    <row r="498" spans="1:2" ht="12.75">
      <c r="A498" s="29">
        <v>23955</v>
      </c>
      <c r="B498">
        <v>2.56</v>
      </c>
    </row>
    <row r="499" spans="1:2" ht="12.75">
      <c r="A499" s="29">
        <v>23986</v>
      </c>
      <c r="B499">
        <v>0.75</v>
      </c>
    </row>
    <row r="500" spans="1:2" ht="12.75">
      <c r="A500" s="29">
        <v>24016</v>
      </c>
      <c r="B500">
        <v>0.18</v>
      </c>
    </row>
    <row r="501" spans="1:2" ht="12.75">
      <c r="A501" s="29">
        <v>24047</v>
      </c>
      <c r="B501">
        <v>6.08</v>
      </c>
    </row>
    <row r="502" spans="1:2" ht="12.75">
      <c r="A502" s="29">
        <v>24077</v>
      </c>
      <c r="B502">
        <v>3.9</v>
      </c>
    </row>
    <row r="503" spans="1:2" ht="12.75">
      <c r="A503" s="29">
        <v>24108</v>
      </c>
      <c r="B503">
        <v>0.9</v>
      </c>
    </row>
    <row r="504" spans="1:2" ht="12.75">
      <c r="A504" s="29">
        <v>24139</v>
      </c>
      <c r="B504">
        <v>1.76</v>
      </c>
    </row>
    <row r="505" spans="1:2" ht="12.75">
      <c r="A505" s="29">
        <v>24167</v>
      </c>
      <c r="B505">
        <v>1</v>
      </c>
    </row>
    <row r="506" spans="1:2" ht="12.75">
      <c r="A506" s="29">
        <v>24198</v>
      </c>
      <c r="B506">
        <v>1.3</v>
      </c>
    </row>
    <row r="507" spans="1:2" ht="12.75">
      <c r="A507" s="29">
        <v>24228</v>
      </c>
      <c r="B507">
        <v>0.24</v>
      </c>
    </row>
    <row r="508" spans="1:2" ht="12.75">
      <c r="A508" s="29">
        <v>24259</v>
      </c>
      <c r="B508">
        <v>0.52</v>
      </c>
    </row>
    <row r="509" spans="1:2" ht="12.75">
      <c r="A509" s="29">
        <v>24289</v>
      </c>
      <c r="B509">
        <v>0.12</v>
      </c>
    </row>
    <row r="510" spans="1:2" ht="12.75">
      <c r="A510" s="29">
        <v>24320</v>
      </c>
      <c r="B510">
        <v>0.4</v>
      </c>
    </row>
    <row r="511" spans="1:2" ht="12.75">
      <c r="A511" s="29">
        <v>24351</v>
      </c>
      <c r="B511">
        <v>0.5</v>
      </c>
    </row>
    <row r="512" spans="1:2" ht="12.75">
      <c r="A512" s="29">
        <v>24381</v>
      </c>
      <c r="B512">
        <v>0.12</v>
      </c>
    </row>
    <row r="513" spans="1:2" ht="12.75">
      <c r="A513" s="29">
        <v>24412</v>
      </c>
      <c r="B513">
        <v>4.15</v>
      </c>
    </row>
    <row r="514" spans="1:2" ht="12.75">
      <c r="A514" s="29">
        <v>24442</v>
      </c>
      <c r="B514">
        <v>7.56</v>
      </c>
    </row>
    <row r="515" spans="1:2" ht="12.75">
      <c r="A515" s="29">
        <v>24473</v>
      </c>
      <c r="B515">
        <v>7.35</v>
      </c>
    </row>
    <row r="516" spans="1:2" ht="12.75">
      <c r="A516" s="29">
        <v>24504</v>
      </c>
      <c r="B516">
        <v>0.32</v>
      </c>
    </row>
    <row r="517" spans="1:2" ht="12.75">
      <c r="A517" s="29">
        <v>24532</v>
      </c>
      <c r="B517">
        <v>5.24</v>
      </c>
    </row>
    <row r="518" spans="1:2" ht="12.75">
      <c r="A518" s="29">
        <v>24563</v>
      </c>
      <c r="B518">
        <v>3.54</v>
      </c>
    </row>
    <row r="519" spans="1:2" ht="12.75">
      <c r="A519" s="29">
        <v>24593</v>
      </c>
      <c r="B519">
        <v>0.78</v>
      </c>
    </row>
    <row r="520" spans="1:2" ht="12.75">
      <c r="A520" s="29">
        <v>24624</v>
      </c>
      <c r="B520">
        <v>0.24</v>
      </c>
    </row>
    <row r="521" spans="1:2" ht="12.75">
      <c r="A521" s="29">
        <v>24654</v>
      </c>
      <c r="B521">
        <v>1.1</v>
      </c>
    </row>
    <row r="522" spans="1:2" ht="12.75">
      <c r="A522" s="29">
        <v>24685</v>
      </c>
      <c r="B522">
        <v>0.88</v>
      </c>
    </row>
    <row r="523" spans="1:2" ht="12.75">
      <c r="A523" s="29">
        <v>24716</v>
      </c>
      <c r="B523">
        <v>1.74</v>
      </c>
    </row>
    <row r="524" spans="1:2" ht="12.75">
      <c r="A524" s="29">
        <v>24746</v>
      </c>
      <c r="B524">
        <v>0.32</v>
      </c>
    </row>
    <row r="525" spans="1:2" ht="12.75">
      <c r="A525" s="29">
        <v>24777</v>
      </c>
      <c r="B525">
        <v>3.36</v>
      </c>
    </row>
    <row r="526" spans="1:2" ht="12.75">
      <c r="A526" s="29">
        <v>24807</v>
      </c>
      <c r="B526">
        <v>2.1</v>
      </c>
    </row>
    <row r="527" spans="1:2" ht="12.75">
      <c r="A527" s="29">
        <v>24838</v>
      </c>
      <c r="B527">
        <v>2.52</v>
      </c>
    </row>
    <row r="528" spans="1:2" ht="12.75">
      <c r="A528" s="29">
        <v>24869</v>
      </c>
      <c r="B528">
        <v>3.32</v>
      </c>
    </row>
    <row r="529" spans="1:2" ht="12.75">
      <c r="A529" s="29">
        <v>24898</v>
      </c>
      <c r="B529">
        <v>1.38</v>
      </c>
    </row>
    <row r="530" spans="1:2" ht="12.75">
      <c r="A530" s="29">
        <v>24929</v>
      </c>
      <c r="B530">
        <v>0.34</v>
      </c>
    </row>
    <row r="531" spans="1:2" ht="12.75">
      <c r="A531" s="29">
        <v>24959</v>
      </c>
      <c r="B531">
        <v>0.48</v>
      </c>
    </row>
    <row r="532" spans="1:2" ht="12.75">
      <c r="A532" s="29">
        <v>24990</v>
      </c>
      <c r="B532">
        <v>0.32</v>
      </c>
    </row>
    <row r="533" spans="1:2" ht="12.75">
      <c r="A533" s="29">
        <v>25020</v>
      </c>
      <c r="B533">
        <v>0.86</v>
      </c>
    </row>
    <row r="534" spans="1:2" ht="12.75">
      <c r="A534" s="29">
        <v>25051</v>
      </c>
      <c r="B534">
        <v>0.8</v>
      </c>
    </row>
    <row r="535" spans="1:2" ht="12.75">
      <c r="A535" s="29">
        <v>25082</v>
      </c>
      <c r="B535">
        <v>0</v>
      </c>
    </row>
    <row r="536" spans="1:2" ht="12.75">
      <c r="A536" s="29">
        <v>25112</v>
      </c>
      <c r="B536">
        <v>1.46</v>
      </c>
    </row>
    <row r="537" spans="1:2" ht="12.75">
      <c r="A537" s="29">
        <v>25143</v>
      </c>
      <c r="B537">
        <v>3.34</v>
      </c>
    </row>
    <row r="538" spans="1:2" ht="12.75">
      <c r="A538" s="29">
        <v>25173</v>
      </c>
      <c r="B538">
        <v>6.16</v>
      </c>
    </row>
    <row r="539" spans="1:2" ht="12.75">
      <c r="A539" s="29">
        <v>25204</v>
      </c>
      <c r="B539">
        <v>11.72</v>
      </c>
    </row>
    <row r="540" spans="1:2" ht="12.75">
      <c r="A540" s="29">
        <v>25235</v>
      </c>
      <c r="B540">
        <v>5.46</v>
      </c>
    </row>
    <row r="541" spans="1:2" ht="12.75">
      <c r="A541" s="29">
        <v>25263</v>
      </c>
      <c r="B541">
        <v>0.86</v>
      </c>
    </row>
    <row r="542" spans="1:2" ht="12.75">
      <c r="A542" s="29">
        <v>25294</v>
      </c>
      <c r="B542">
        <v>1.02</v>
      </c>
    </row>
    <row r="543" spans="1:2" ht="12.75">
      <c r="A543" s="29">
        <v>25324</v>
      </c>
      <c r="B543">
        <v>0.44</v>
      </c>
    </row>
    <row r="544" spans="1:2" ht="12.75">
      <c r="A544" s="29">
        <v>25355</v>
      </c>
      <c r="B544">
        <v>0.56</v>
      </c>
    </row>
    <row r="545" spans="1:2" ht="12.75">
      <c r="A545" s="29">
        <v>25385</v>
      </c>
      <c r="B545">
        <v>0.28</v>
      </c>
    </row>
    <row r="546" spans="1:2" ht="12.75">
      <c r="A546" s="29">
        <v>25416</v>
      </c>
      <c r="B546">
        <v>0.44</v>
      </c>
    </row>
    <row r="547" spans="1:2" ht="12.75">
      <c r="A547" s="29">
        <v>25447</v>
      </c>
      <c r="B547">
        <v>0.16</v>
      </c>
    </row>
    <row r="548" spans="1:2" ht="12.75">
      <c r="A548" s="29">
        <v>25477</v>
      </c>
      <c r="B548">
        <v>2.68</v>
      </c>
    </row>
    <row r="549" spans="1:2" ht="12.75">
      <c r="A549" s="29">
        <v>25508</v>
      </c>
      <c r="B549">
        <v>0.44</v>
      </c>
    </row>
    <row r="550" spans="1:2" ht="12.75">
      <c r="A550" s="29">
        <v>25538</v>
      </c>
      <c r="B550">
        <v>4.44</v>
      </c>
    </row>
    <row r="551" spans="1:2" ht="12.75">
      <c r="A551" s="29">
        <v>25569</v>
      </c>
      <c r="B551">
        <v>8.84</v>
      </c>
    </row>
    <row r="552" spans="1:2" ht="12.75">
      <c r="A552" s="29">
        <v>25600</v>
      </c>
      <c r="B552">
        <v>1.56</v>
      </c>
    </row>
    <row r="553" spans="1:2" ht="12.75">
      <c r="A553" s="29">
        <v>25628</v>
      </c>
      <c r="B553">
        <v>1.32</v>
      </c>
    </row>
    <row r="554" spans="1:2" ht="12.75">
      <c r="A554" s="29">
        <v>25659</v>
      </c>
      <c r="B554">
        <v>1.3</v>
      </c>
    </row>
    <row r="555" spans="1:2" ht="12.75">
      <c r="A555" s="29">
        <v>25689</v>
      </c>
      <c r="B555">
        <v>0</v>
      </c>
    </row>
    <row r="556" spans="1:2" ht="12.75">
      <c r="A556" s="29">
        <v>25720</v>
      </c>
      <c r="B556">
        <v>1.16</v>
      </c>
    </row>
    <row r="557" spans="1:2" ht="12.75">
      <c r="A557" s="29">
        <v>25750</v>
      </c>
      <c r="B557">
        <v>0.08</v>
      </c>
    </row>
    <row r="558" spans="1:2" ht="12.75">
      <c r="A558" s="29">
        <v>25781</v>
      </c>
      <c r="B558">
        <v>0</v>
      </c>
    </row>
    <row r="559" spans="1:2" ht="12.75">
      <c r="A559" s="29">
        <v>25812</v>
      </c>
      <c r="B559">
        <v>0</v>
      </c>
    </row>
    <row r="560" spans="1:2" ht="12.75">
      <c r="A560" s="29">
        <v>25842</v>
      </c>
      <c r="B560">
        <v>0.92</v>
      </c>
    </row>
    <row r="561" spans="1:2" ht="12.75">
      <c r="A561" s="29">
        <v>25873</v>
      </c>
      <c r="B561">
        <v>5.8</v>
      </c>
    </row>
    <row r="562" spans="1:2" ht="12.75">
      <c r="A562" s="29">
        <v>25903</v>
      </c>
      <c r="B562">
        <v>5.94</v>
      </c>
    </row>
    <row r="563" spans="1:2" ht="12.75">
      <c r="A563" s="29">
        <v>25934</v>
      </c>
      <c r="B563">
        <v>3.08</v>
      </c>
    </row>
    <row r="564" spans="1:2" ht="12.75">
      <c r="A564" s="29">
        <v>25965</v>
      </c>
      <c r="B564">
        <v>1.2</v>
      </c>
    </row>
    <row r="565" spans="1:2" ht="12.75">
      <c r="A565" s="29">
        <v>25993</v>
      </c>
      <c r="B565">
        <v>2.56</v>
      </c>
    </row>
    <row r="566" spans="1:2" ht="12.75">
      <c r="A566" s="29">
        <v>26024</v>
      </c>
      <c r="B566">
        <v>1.12</v>
      </c>
    </row>
    <row r="567" spans="1:2" ht="12.75">
      <c r="A567" s="29">
        <v>26054</v>
      </c>
      <c r="B567">
        <v>2.34</v>
      </c>
    </row>
    <row r="568" spans="1:2" ht="12.75">
      <c r="A568" s="29">
        <v>26085</v>
      </c>
      <c r="B568">
        <v>0.24</v>
      </c>
    </row>
    <row r="569" spans="1:2" ht="12.75">
      <c r="A569" s="29">
        <v>26115</v>
      </c>
      <c r="B569">
        <v>2.4</v>
      </c>
    </row>
    <row r="570" spans="1:2" ht="12.75">
      <c r="A570" s="29">
        <v>26146</v>
      </c>
      <c r="B570">
        <v>1.68</v>
      </c>
    </row>
    <row r="571" spans="1:2" ht="12.75">
      <c r="A571" s="29">
        <v>26177</v>
      </c>
      <c r="B571">
        <v>0.58</v>
      </c>
    </row>
    <row r="572" spans="1:2" ht="12.75">
      <c r="A572" s="29">
        <v>26207</v>
      </c>
      <c r="B572">
        <v>0.74</v>
      </c>
    </row>
    <row r="573" spans="1:2" ht="12.75">
      <c r="A573" s="29">
        <v>26238</v>
      </c>
      <c r="B573">
        <v>3.78</v>
      </c>
    </row>
    <row r="574" spans="1:2" ht="12.75">
      <c r="A574" s="29">
        <v>26268</v>
      </c>
      <c r="B574">
        <v>6.36</v>
      </c>
    </row>
    <row r="575" spans="1:2" ht="12.75">
      <c r="A575" s="29">
        <v>26299</v>
      </c>
      <c r="B575">
        <v>1.5</v>
      </c>
    </row>
    <row r="576" spans="1:2" ht="12.75">
      <c r="A576" s="29">
        <v>26330</v>
      </c>
      <c r="B576">
        <v>0.94</v>
      </c>
    </row>
    <row r="577" spans="1:2" ht="12.75">
      <c r="A577" s="29">
        <v>26359</v>
      </c>
      <c r="B577">
        <v>0.12</v>
      </c>
    </row>
    <row r="578" spans="1:2" ht="12.75">
      <c r="A578" s="29">
        <v>26390</v>
      </c>
      <c r="B578">
        <v>2.65</v>
      </c>
    </row>
    <row r="579" spans="1:2" ht="12.75">
      <c r="A579" s="29">
        <v>26420</v>
      </c>
      <c r="B579">
        <v>0.32</v>
      </c>
    </row>
    <row r="580" spans="1:2" ht="12.75">
      <c r="A580" s="29">
        <v>26451</v>
      </c>
      <c r="B580">
        <v>1.18</v>
      </c>
    </row>
    <row r="581" spans="1:2" ht="12.75">
      <c r="A581" s="29">
        <v>26481</v>
      </c>
      <c r="B581">
        <v>0.08</v>
      </c>
    </row>
    <row r="582" spans="1:2" ht="12.75">
      <c r="A582" s="29">
        <v>26512</v>
      </c>
      <c r="B582">
        <v>0.14</v>
      </c>
    </row>
    <row r="583" spans="1:2" ht="12.75">
      <c r="A583" s="29">
        <v>26543</v>
      </c>
      <c r="B583">
        <v>2</v>
      </c>
    </row>
    <row r="584" spans="1:2" ht="12.75">
      <c r="A584" s="29">
        <v>26573</v>
      </c>
      <c r="B584">
        <v>1.12</v>
      </c>
    </row>
    <row r="585" spans="1:2" ht="12.75">
      <c r="A585" s="29">
        <v>26604</v>
      </c>
      <c r="B585">
        <v>2.8</v>
      </c>
    </row>
    <row r="586" spans="1:2" ht="12.75">
      <c r="A586" s="29">
        <v>26634</v>
      </c>
      <c r="B586">
        <v>3.3</v>
      </c>
    </row>
    <row r="587" spans="1:2" ht="12.75">
      <c r="A587" s="29">
        <v>26665</v>
      </c>
      <c r="B587">
        <v>3.84</v>
      </c>
    </row>
    <row r="588" spans="1:2" ht="12.75">
      <c r="A588" s="29">
        <v>26696</v>
      </c>
      <c r="B588">
        <v>4.08</v>
      </c>
    </row>
    <row r="589" spans="1:2" ht="12.75">
      <c r="A589" s="29">
        <v>26724</v>
      </c>
      <c r="B589">
        <v>1.94</v>
      </c>
    </row>
    <row r="590" spans="1:2" ht="12.75">
      <c r="A590" s="29">
        <v>26755</v>
      </c>
      <c r="B590">
        <v>0.48</v>
      </c>
    </row>
    <row r="591" spans="1:2" ht="12.75">
      <c r="A591" s="29">
        <v>26785</v>
      </c>
      <c r="B591">
        <v>1.06</v>
      </c>
    </row>
    <row r="592" spans="1:2" ht="12.75">
      <c r="A592" s="29">
        <v>26816</v>
      </c>
      <c r="B592">
        <v>0.64</v>
      </c>
    </row>
    <row r="593" spans="1:2" ht="12.75">
      <c r="A593" s="29">
        <v>26846</v>
      </c>
      <c r="B593">
        <v>0.58</v>
      </c>
    </row>
    <row r="594" spans="1:2" ht="12.75">
      <c r="A594" s="29">
        <v>26877</v>
      </c>
      <c r="B594">
        <v>0.88</v>
      </c>
    </row>
    <row r="595" spans="1:2" ht="12.75">
      <c r="A595" s="29">
        <v>26908</v>
      </c>
      <c r="B595">
        <v>0.04</v>
      </c>
    </row>
    <row r="596" spans="1:2" ht="12.75">
      <c r="A596" s="29">
        <v>26938</v>
      </c>
      <c r="B596">
        <v>1.44</v>
      </c>
    </row>
    <row r="597" spans="1:2" ht="12.75">
      <c r="A597" s="29">
        <v>26969</v>
      </c>
      <c r="B597">
        <v>8.64</v>
      </c>
    </row>
    <row r="598" spans="1:2" ht="12.75">
      <c r="A598" s="29">
        <v>26999</v>
      </c>
      <c r="B598">
        <v>5.36</v>
      </c>
    </row>
    <row r="599" spans="1:2" ht="12.75">
      <c r="A599" s="29">
        <v>27030</v>
      </c>
      <c r="B599">
        <v>3.72</v>
      </c>
    </row>
    <row r="600" spans="1:2" ht="12.75">
      <c r="A600" s="29">
        <v>27061</v>
      </c>
      <c r="B600">
        <v>1.22</v>
      </c>
    </row>
    <row r="601" spans="1:2" ht="12.75">
      <c r="A601" s="29">
        <v>27089</v>
      </c>
      <c r="B601">
        <v>5.02</v>
      </c>
    </row>
    <row r="602" spans="1:2" ht="12.75">
      <c r="A602" s="29">
        <v>27120</v>
      </c>
      <c r="B602">
        <v>2.14</v>
      </c>
    </row>
    <row r="603" spans="1:2" ht="12.75">
      <c r="A603" s="29">
        <v>27150</v>
      </c>
      <c r="B603">
        <v>0.4</v>
      </c>
    </row>
    <row r="604" spans="1:2" ht="12.75">
      <c r="A604" s="29">
        <v>27181</v>
      </c>
      <c r="B604">
        <v>0</v>
      </c>
    </row>
    <row r="605" spans="1:2" ht="12.75">
      <c r="A605" s="29">
        <v>27211</v>
      </c>
      <c r="B605">
        <v>3.42</v>
      </c>
    </row>
    <row r="606" spans="1:2" ht="12.75">
      <c r="A606" s="29">
        <v>27242</v>
      </c>
      <c r="B606">
        <v>0.24</v>
      </c>
    </row>
    <row r="607" spans="1:2" ht="12.75">
      <c r="A607" s="29">
        <v>27273</v>
      </c>
      <c r="B607">
        <v>0</v>
      </c>
    </row>
    <row r="608" spans="1:2" ht="12.75">
      <c r="A608" s="29">
        <v>27303</v>
      </c>
      <c r="B608">
        <v>1.84</v>
      </c>
    </row>
    <row r="609" spans="1:2" ht="12.75">
      <c r="A609" s="29">
        <v>27334</v>
      </c>
      <c r="B609">
        <v>0.88</v>
      </c>
    </row>
    <row r="610" spans="1:2" ht="12.75">
      <c r="A610" s="29">
        <v>27364</v>
      </c>
      <c r="B610">
        <v>1.54</v>
      </c>
    </row>
    <row r="611" spans="1:2" ht="12.75">
      <c r="A611" s="29">
        <v>27395</v>
      </c>
      <c r="B611">
        <v>2.74</v>
      </c>
    </row>
    <row r="612" spans="1:2" ht="12.75">
      <c r="A612" s="29">
        <v>27426</v>
      </c>
      <c r="B612">
        <v>5.48</v>
      </c>
    </row>
    <row r="613" spans="1:2" ht="12.75">
      <c r="A613" s="29">
        <v>27454</v>
      </c>
      <c r="B613">
        <v>5.84</v>
      </c>
    </row>
    <row r="614" spans="1:2" ht="12.75">
      <c r="A614" s="29">
        <v>27485</v>
      </c>
      <c r="B614">
        <v>2.42</v>
      </c>
    </row>
    <row r="615" spans="1:2" ht="12.75">
      <c r="A615" s="29">
        <v>27515</v>
      </c>
      <c r="B615">
        <v>0.54</v>
      </c>
    </row>
    <row r="616" spans="1:2" ht="12.75">
      <c r="A616" s="29">
        <v>27546</v>
      </c>
      <c r="B616">
        <v>0.3</v>
      </c>
    </row>
    <row r="617" spans="1:2" ht="12.75">
      <c r="A617" s="29">
        <v>27576</v>
      </c>
      <c r="B617">
        <v>0</v>
      </c>
    </row>
    <row r="618" spans="1:2" ht="12.75">
      <c r="A618" s="29">
        <v>27607</v>
      </c>
      <c r="B618">
        <v>0.6</v>
      </c>
    </row>
    <row r="619" spans="1:2" ht="12.75">
      <c r="A619" s="29">
        <v>27638</v>
      </c>
      <c r="B619">
        <v>1.36</v>
      </c>
    </row>
    <row r="620" spans="1:2" ht="12.75">
      <c r="A620" s="29">
        <v>27668</v>
      </c>
      <c r="B620">
        <v>4.02</v>
      </c>
    </row>
    <row r="621" spans="1:2" ht="12.75">
      <c r="A621" s="29">
        <v>27699</v>
      </c>
      <c r="B621">
        <v>1.04</v>
      </c>
    </row>
    <row r="622" spans="1:2" ht="12.75">
      <c r="A622" s="29">
        <v>27729</v>
      </c>
      <c r="B622">
        <v>0.42</v>
      </c>
    </row>
    <row r="623" spans="1:2" ht="12.75">
      <c r="A623" s="29">
        <v>27760</v>
      </c>
      <c r="B623">
        <v>1</v>
      </c>
    </row>
    <row r="624" spans="1:2" ht="12.75">
      <c r="A624" s="29">
        <v>27791</v>
      </c>
      <c r="B624">
        <v>2.12</v>
      </c>
    </row>
    <row r="625" spans="1:2" ht="12.75">
      <c r="A625" s="29">
        <v>27820</v>
      </c>
      <c r="B625">
        <v>1.77</v>
      </c>
    </row>
    <row r="626" spans="1:2" ht="12.75">
      <c r="A626" s="29">
        <v>27851</v>
      </c>
      <c r="B626">
        <v>0.74</v>
      </c>
    </row>
    <row r="627" spans="1:2" ht="12.75">
      <c r="A627" s="29">
        <v>27881</v>
      </c>
      <c r="B627">
        <v>0.58</v>
      </c>
    </row>
    <row r="628" spans="1:2" ht="12.75">
      <c r="A628" s="29">
        <v>27912</v>
      </c>
      <c r="B628">
        <v>0</v>
      </c>
    </row>
    <row r="629" spans="1:2" ht="12.75">
      <c r="A629" s="29">
        <v>27942</v>
      </c>
      <c r="B629">
        <v>2.86</v>
      </c>
    </row>
    <row r="630" spans="1:2" ht="12.75">
      <c r="A630" s="29">
        <v>27973</v>
      </c>
      <c r="B630">
        <v>0.68</v>
      </c>
    </row>
    <row r="631" spans="1:2" ht="12.75">
      <c r="A631" s="29">
        <v>28004</v>
      </c>
      <c r="B631">
        <v>2.1</v>
      </c>
    </row>
    <row r="632" spans="1:2" ht="12.75">
      <c r="A632" s="29">
        <v>28034</v>
      </c>
      <c r="B632">
        <v>0.39</v>
      </c>
    </row>
    <row r="633" spans="1:2" ht="12.75">
      <c r="A633" s="29">
        <v>28065</v>
      </c>
      <c r="B633">
        <v>0.52</v>
      </c>
    </row>
    <row r="634" spans="1:2" ht="12.75">
      <c r="A634" s="29">
        <v>28095</v>
      </c>
      <c r="B634">
        <v>0.1</v>
      </c>
    </row>
    <row r="635" spans="1:2" ht="12.75">
      <c r="A635" s="29">
        <v>28126</v>
      </c>
      <c r="B635">
        <v>2.04</v>
      </c>
    </row>
    <row r="636" spans="1:2" ht="12.75">
      <c r="A636" s="29">
        <v>28157</v>
      </c>
      <c r="B636">
        <v>1.5</v>
      </c>
    </row>
    <row r="637" spans="1:2" ht="12.75">
      <c r="A637" s="29">
        <v>28185</v>
      </c>
      <c r="B637">
        <v>1.03</v>
      </c>
    </row>
    <row r="638" spans="1:2" ht="12.75">
      <c r="A638" s="29">
        <v>28216</v>
      </c>
      <c r="B638">
        <v>0.1</v>
      </c>
    </row>
    <row r="639" spans="1:2" ht="12.75">
      <c r="A639" s="29">
        <v>28246</v>
      </c>
      <c r="B639">
        <v>2.28</v>
      </c>
    </row>
    <row r="640" spans="1:2" ht="12.75">
      <c r="A640" s="29">
        <v>28277</v>
      </c>
      <c r="B640">
        <v>1.38</v>
      </c>
    </row>
    <row r="641" spans="1:2" ht="12.75">
      <c r="A641" s="29">
        <v>28307</v>
      </c>
      <c r="B641">
        <v>0.04</v>
      </c>
    </row>
    <row r="642" spans="1:2" ht="12.75">
      <c r="A642" s="29">
        <v>28338</v>
      </c>
      <c r="B642">
        <v>0</v>
      </c>
    </row>
    <row r="643" spans="1:2" ht="12.75">
      <c r="A643" s="29">
        <v>28369</v>
      </c>
      <c r="B643">
        <v>0.16</v>
      </c>
    </row>
    <row r="644" spans="1:2" ht="12.75">
      <c r="A644" s="29">
        <v>28399</v>
      </c>
      <c r="B644">
        <v>0.22</v>
      </c>
    </row>
    <row r="645" spans="1:2" ht="12.75">
      <c r="A645" s="29">
        <v>28430</v>
      </c>
      <c r="B645">
        <v>4.5</v>
      </c>
    </row>
    <row r="646" spans="1:2" ht="12.75">
      <c r="A646" s="29">
        <v>28460</v>
      </c>
      <c r="B646">
        <v>7.48</v>
      </c>
    </row>
    <row r="647" spans="1:2" ht="12.75">
      <c r="A647" s="29">
        <v>28491</v>
      </c>
      <c r="B647">
        <v>6.32</v>
      </c>
    </row>
    <row r="648" spans="1:2" ht="12.75">
      <c r="A648" s="29">
        <v>28522</v>
      </c>
      <c r="B648">
        <v>5.56</v>
      </c>
    </row>
    <row r="649" spans="1:2" ht="12.75">
      <c r="A649" s="29">
        <v>28550</v>
      </c>
      <c r="B649">
        <v>4.06</v>
      </c>
    </row>
    <row r="650" spans="1:2" ht="12.75">
      <c r="A650" s="29">
        <v>28581</v>
      </c>
      <c r="B650">
        <v>3.02</v>
      </c>
    </row>
    <row r="651" spans="1:2" ht="12.75">
      <c r="A651" s="29">
        <v>28611</v>
      </c>
      <c r="B651">
        <v>0.2</v>
      </c>
    </row>
    <row r="652" spans="1:2" ht="12.75">
      <c r="A652" s="29">
        <v>28642</v>
      </c>
      <c r="B652">
        <v>0.16</v>
      </c>
    </row>
    <row r="653" spans="1:2" ht="12.75">
      <c r="A653" s="29">
        <v>28672</v>
      </c>
      <c r="B653">
        <v>0.12</v>
      </c>
    </row>
    <row r="654" spans="1:2" ht="12.75">
      <c r="A654" s="29">
        <v>28703</v>
      </c>
      <c r="B654">
        <v>0.36</v>
      </c>
    </row>
    <row r="655" spans="1:2" ht="12.75">
      <c r="A655" s="29">
        <v>28734</v>
      </c>
      <c r="B655">
        <v>2.24</v>
      </c>
    </row>
    <row r="656" spans="1:2" ht="12.75">
      <c r="A656" s="29">
        <v>28764</v>
      </c>
      <c r="B656">
        <v>0.3</v>
      </c>
    </row>
    <row r="657" spans="1:2" ht="12.75">
      <c r="A657" s="29">
        <v>28795</v>
      </c>
      <c r="B657">
        <v>2.66</v>
      </c>
    </row>
    <row r="658" spans="1:2" ht="12.75">
      <c r="A658" s="29">
        <v>28825</v>
      </c>
      <c r="B658">
        <v>2.06</v>
      </c>
    </row>
    <row r="659" spans="1:2" ht="12.75">
      <c r="A659" s="29">
        <v>28856</v>
      </c>
      <c r="B659">
        <v>6.08</v>
      </c>
    </row>
    <row r="660" spans="1:2" ht="12.75">
      <c r="A660" s="29">
        <v>28887</v>
      </c>
      <c r="B660">
        <v>4.7</v>
      </c>
    </row>
    <row r="661" spans="1:2" ht="12.75">
      <c r="A661" s="29">
        <v>28915</v>
      </c>
      <c r="B661">
        <v>3.24</v>
      </c>
    </row>
    <row r="662" spans="1:2" ht="12.75">
      <c r="A662" s="29">
        <v>28946</v>
      </c>
      <c r="B662">
        <v>1.08</v>
      </c>
    </row>
    <row r="663" spans="1:2" ht="12.75">
      <c r="A663" s="29">
        <v>28976</v>
      </c>
      <c r="B663">
        <v>0.86</v>
      </c>
    </row>
    <row r="664" spans="1:2" ht="12.75">
      <c r="A664" s="29">
        <v>29007</v>
      </c>
      <c r="B664">
        <v>0.06</v>
      </c>
    </row>
    <row r="665" spans="1:2" ht="12.75">
      <c r="A665" s="29">
        <v>29037</v>
      </c>
      <c r="B665">
        <v>0.48</v>
      </c>
    </row>
    <row r="666" spans="1:2" ht="12.75">
      <c r="A666" s="29">
        <v>29068</v>
      </c>
      <c r="B666">
        <v>0.44</v>
      </c>
    </row>
    <row r="667" spans="1:2" ht="12.75">
      <c r="A667" s="29">
        <v>29099</v>
      </c>
      <c r="B667">
        <v>0.2</v>
      </c>
    </row>
    <row r="668" spans="1:2" ht="12.75">
      <c r="A668" s="29">
        <v>29129</v>
      </c>
      <c r="B668">
        <v>2.84</v>
      </c>
    </row>
    <row r="669" spans="1:2" ht="12.75">
      <c r="A669" s="29">
        <v>29160</v>
      </c>
      <c r="B669">
        <v>2.94</v>
      </c>
    </row>
    <row r="670" spans="1:2" ht="12.75">
      <c r="A670" s="29">
        <v>29190</v>
      </c>
      <c r="B670">
        <v>4.72</v>
      </c>
    </row>
    <row r="671" spans="1:2" ht="12.75">
      <c r="A671" s="29">
        <v>29221</v>
      </c>
      <c r="B671">
        <v>11.4</v>
      </c>
    </row>
    <row r="672" spans="1:2" ht="12.75">
      <c r="A672" s="29">
        <v>29252</v>
      </c>
      <c r="B672">
        <v>7.48</v>
      </c>
    </row>
    <row r="673" spans="1:2" ht="12.75">
      <c r="A673" s="29">
        <v>29281</v>
      </c>
      <c r="B673">
        <v>2.67</v>
      </c>
    </row>
    <row r="674" spans="1:2" ht="12.75">
      <c r="A674" s="29">
        <v>29312</v>
      </c>
      <c r="B674">
        <v>1.96</v>
      </c>
    </row>
    <row r="675" spans="1:2" ht="12.75">
      <c r="A675" s="29">
        <v>29342</v>
      </c>
      <c r="B675">
        <v>1.06</v>
      </c>
    </row>
    <row r="676" spans="1:2" ht="12.75">
      <c r="A676" s="29">
        <v>29373</v>
      </c>
      <c r="B676">
        <v>0.14</v>
      </c>
    </row>
    <row r="677" spans="1:2" ht="12.75">
      <c r="A677" s="29">
        <v>29403</v>
      </c>
      <c r="B677">
        <v>0.4</v>
      </c>
    </row>
    <row r="678" spans="1:2" ht="12.75">
      <c r="A678" s="29">
        <v>29434</v>
      </c>
      <c r="B678">
        <v>0.18</v>
      </c>
    </row>
    <row r="679" spans="1:2" ht="12.75">
      <c r="A679" s="29">
        <v>29465</v>
      </c>
      <c r="B679">
        <v>0.72</v>
      </c>
    </row>
    <row r="680" spans="1:2" ht="12.75">
      <c r="A680" s="29">
        <v>29495</v>
      </c>
      <c r="B680">
        <v>4.02</v>
      </c>
    </row>
    <row r="681" spans="1:2" ht="12.75">
      <c r="A681" s="29">
        <v>29526</v>
      </c>
      <c r="B681">
        <v>1.81</v>
      </c>
    </row>
    <row r="682" spans="1:2" ht="12.75">
      <c r="A682" s="29">
        <v>29556</v>
      </c>
      <c r="B682">
        <v>7.2</v>
      </c>
    </row>
    <row r="683" spans="1:2" ht="12.75">
      <c r="A683" s="29">
        <v>29587</v>
      </c>
      <c r="B683">
        <v>4.68</v>
      </c>
    </row>
    <row r="684" spans="1:2" ht="12.75">
      <c r="A684" s="29">
        <v>29618</v>
      </c>
      <c r="B684">
        <v>1.45</v>
      </c>
    </row>
    <row r="685" spans="1:2" ht="12.75">
      <c r="A685" s="29">
        <v>29646</v>
      </c>
      <c r="B685">
        <v>5.3</v>
      </c>
    </row>
    <row r="686" spans="1:2" ht="12.75">
      <c r="A686" s="29">
        <v>29677</v>
      </c>
      <c r="B686">
        <v>0.76</v>
      </c>
    </row>
    <row r="687" spans="1:2" ht="12.75">
      <c r="A687" s="29">
        <v>29707</v>
      </c>
      <c r="B687">
        <v>1.2</v>
      </c>
    </row>
    <row r="688" spans="1:2" ht="12.75">
      <c r="A688" s="29">
        <v>29738</v>
      </c>
      <c r="B688">
        <v>0.12</v>
      </c>
    </row>
    <row r="689" spans="1:2" ht="12.75">
      <c r="A689" s="29">
        <v>29768</v>
      </c>
      <c r="B689">
        <v>0.18</v>
      </c>
    </row>
    <row r="690" spans="1:2" ht="12.75">
      <c r="A690" s="29">
        <v>29799</v>
      </c>
      <c r="B690">
        <v>0.26</v>
      </c>
    </row>
    <row r="691" spans="1:2" ht="12.75">
      <c r="A691" s="29">
        <v>29830</v>
      </c>
      <c r="B691">
        <v>0.12</v>
      </c>
    </row>
    <row r="692" spans="1:2" ht="12.75">
      <c r="A692" s="29">
        <v>29860</v>
      </c>
      <c r="B692">
        <v>3.42</v>
      </c>
    </row>
    <row r="693" spans="1:2" ht="12.75">
      <c r="A693" s="29">
        <v>29891</v>
      </c>
      <c r="B693">
        <v>4.62</v>
      </c>
    </row>
    <row r="694" spans="1:2" ht="12.75">
      <c r="A694" s="29">
        <v>29921</v>
      </c>
      <c r="B694">
        <v>5.96</v>
      </c>
    </row>
    <row r="695" spans="1:2" ht="12.75">
      <c r="A695" s="29">
        <v>29952</v>
      </c>
      <c r="B695">
        <v>6.68</v>
      </c>
    </row>
    <row r="696" spans="1:2" ht="12.75">
      <c r="A696" s="29">
        <v>29983</v>
      </c>
      <c r="B696">
        <v>4.22</v>
      </c>
    </row>
    <row r="697" spans="1:2" ht="12.75">
      <c r="A697" s="29">
        <v>30011</v>
      </c>
      <c r="B697">
        <v>6.5</v>
      </c>
    </row>
    <row r="698" spans="1:2" ht="12.75">
      <c r="A698" s="29">
        <v>30042</v>
      </c>
      <c r="B698">
        <v>3.9</v>
      </c>
    </row>
    <row r="699" spans="1:2" ht="12.75">
      <c r="A699" s="29">
        <v>30072</v>
      </c>
      <c r="B699">
        <v>0.22</v>
      </c>
    </row>
    <row r="700" spans="1:2" ht="12.75">
      <c r="A700" s="29">
        <v>30103</v>
      </c>
      <c r="B700">
        <v>2.08</v>
      </c>
    </row>
    <row r="701" spans="1:2" ht="12.75">
      <c r="A701" s="29">
        <v>30133</v>
      </c>
      <c r="B701">
        <v>1.5</v>
      </c>
    </row>
    <row r="702" spans="1:2" ht="12.75">
      <c r="A702" s="29">
        <v>30164</v>
      </c>
      <c r="B702">
        <v>2.76</v>
      </c>
    </row>
    <row r="703" spans="1:2" ht="12.75">
      <c r="A703" s="29">
        <v>30195</v>
      </c>
      <c r="B703">
        <v>3.1</v>
      </c>
    </row>
    <row r="704" spans="1:2" ht="12.75">
      <c r="A704" s="29">
        <v>30225</v>
      </c>
      <c r="B704">
        <v>5.22</v>
      </c>
    </row>
    <row r="705" spans="1:2" ht="12.75">
      <c r="A705" s="29">
        <v>30256</v>
      </c>
      <c r="B705">
        <v>8.34</v>
      </c>
    </row>
    <row r="706" spans="1:2" ht="12.75">
      <c r="A706" s="29">
        <v>30286</v>
      </c>
      <c r="B706">
        <v>5.14</v>
      </c>
    </row>
    <row r="707" spans="1:2" ht="12.75">
      <c r="A707" s="29">
        <v>30317</v>
      </c>
      <c r="B707">
        <v>10</v>
      </c>
    </row>
    <row r="708" spans="1:2" ht="12.75">
      <c r="A708" s="29">
        <v>30348</v>
      </c>
      <c r="B708">
        <v>6.02</v>
      </c>
    </row>
    <row r="709" spans="1:2" ht="12.75">
      <c r="A709" s="29">
        <v>30376</v>
      </c>
      <c r="B709">
        <v>7.28</v>
      </c>
    </row>
    <row r="710" spans="1:2" ht="12.75">
      <c r="A710" s="29">
        <v>30407</v>
      </c>
      <c r="B710">
        <v>2.1</v>
      </c>
    </row>
    <row r="711" spans="1:2" ht="12.75">
      <c r="A711" s="29">
        <v>30437</v>
      </c>
      <c r="B711">
        <v>0.52</v>
      </c>
    </row>
    <row r="712" spans="1:2" ht="12.75">
      <c r="A712" s="29">
        <v>30468</v>
      </c>
      <c r="B712">
        <v>0.52</v>
      </c>
    </row>
    <row r="713" spans="1:2" ht="12.75">
      <c r="A713" s="29">
        <v>30498</v>
      </c>
      <c r="B713">
        <v>0</v>
      </c>
    </row>
    <row r="714" spans="1:2" ht="12.75">
      <c r="A714" s="29">
        <v>30529</v>
      </c>
      <c r="B714">
        <v>2.54</v>
      </c>
    </row>
    <row r="715" spans="1:2" ht="12.75">
      <c r="A715" s="29">
        <v>30560</v>
      </c>
      <c r="B715">
        <v>1.06</v>
      </c>
    </row>
    <row r="716" spans="1:2" ht="12.75">
      <c r="A716" s="29">
        <v>30590</v>
      </c>
      <c r="B716">
        <v>1.02</v>
      </c>
    </row>
    <row r="717" spans="1:2" ht="12.75">
      <c r="A717" s="29">
        <v>30621</v>
      </c>
      <c r="B717">
        <v>7.96</v>
      </c>
    </row>
    <row r="718" spans="1:2" ht="12.75">
      <c r="A718" s="29">
        <v>30651</v>
      </c>
      <c r="B718">
        <v>9.58</v>
      </c>
    </row>
    <row r="719" spans="1:2" ht="12.75">
      <c r="A719" s="29">
        <v>30682</v>
      </c>
      <c r="B719">
        <v>0.56</v>
      </c>
    </row>
    <row r="720" spans="1:2" ht="12.75">
      <c r="A720" s="29">
        <v>30713</v>
      </c>
      <c r="B720">
        <v>2.76</v>
      </c>
    </row>
    <row r="721" spans="1:2" ht="12.75">
      <c r="A721" s="29">
        <v>30742</v>
      </c>
      <c r="B721">
        <v>1.4</v>
      </c>
    </row>
    <row r="722" spans="1:2" ht="12.75">
      <c r="A722" s="29">
        <v>30773</v>
      </c>
      <c r="B722">
        <v>1.78</v>
      </c>
    </row>
    <row r="723" spans="1:2" ht="12.75">
      <c r="A723" s="29">
        <v>30803</v>
      </c>
      <c r="B723">
        <v>0.42</v>
      </c>
    </row>
    <row r="724" spans="1:2" ht="12.75">
      <c r="A724" s="29">
        <v>30834</v>
      </c>
      <c r="B724">
        <v>1.86</v>
      </c>
    </row>
    <row r="725" spans="1:2" ht="12.75">
      <c r="A725" s="29">
        <v>30864</v>
      </c>
      <c r="B725">
        <v>3.08</v>
      </c>
    </row>
    <row r="726" spans="1:2" ht="12.75">
      <c r="A726" s="29">
        <v>30895</v>
      </c>
      <c r="B726">
        <v>2.16</v>
      </c>
    </row>
    <row r="727" spans="1:2" ht="12.75">
      <c r="A727" s="29">
        <v>30926</v>
      </c>
      <c r="B727">
        <v>0.72</v>
      </c>
    </row>
    <row r="728" spans="1:2" ht="12.75">
      <c r="A728" s="29">
        <v>30956</v>
      </c>
      <c r="B728">
        <v>2.62</v>
      </c>
    </row>
    <row r="729" spans="1:2" ht="12.75">
      <c r="A729" s="29">
        <v>30987</v>
      </c>
      <c r="B729">
        <v>6.42</v>
      </c>
    </row>
    <row r="730" spans="1:2" ht="12.75">
      <c r="A730" s="29">
        <v>31017</v>
      </c>
      <c r="B730">
        <v>1.62</v>
      </c>
    </row>
    <row r="731" spans="1:2" ht="12.75">
      <c r="A731" s="29">
        <v>31048</v>
      </c>
      <c r="B731">
        <v>0.78</v>
      </c>
    </row>
    <row r="732" spans="1:2" ht="12.75">
      <c r="A732" s="29">
        <v>31079</v>
      </c>
      <c r="B732">
        <v>2.54</v>
      </c>
    </row>
    <row r="733" spans="1:2" ht="12.75">
      <c r="A733" s="29">
        <v>31107</v>
      </c>
      <c r="B733">
        <v>3.58</v>
      </c>
    </row>
    <row r="734" spans="1:2" ht="12.75">
      <c r="A734" s="29">
        <v>31138</v>
      </c>
      <c r="B734">
        <v>0.36</v>
      </c>
    </row>
    <row r="735" spans="1:2" ht="12.75">
      <c r="A735" s="29">
        <v>31168</v>
      </c>
      <c r="B735">
        <v>0.02</v>
      </c>
    </row>
    <row r="736" spans="1:2" ht="12.75">
      <c r="A736" s="29">
        <v>31199</v>
      </c>
      <c r="B736">
        <v>0.42</v>
      </c>
    </row>
    <row r="737" spans="1:2" ht="12.75">
      <c r="A737" s="29">
        <v>31229</v>
      </c>
      <c r="B737">
        <v>0.94</v>
      </c>
    </row>
    <row r="738" spans="1:2" ht="12.75">
      <c r="A738" s="29">
        <v>31260</v>
      </c>
      <c r="B738">
        <v>0.08</v>
      </c>
    </row>
    <row r="739" spans="1:2" ht="12.75">
      <c r="A739" s="29">
        <v>31291</v>
      </c>
      <c r="B739">
        <v>1.68</v>
      </c>
    </row>
    <row r="740" spans="1:2" ht="12.75">
      <c r="A740" s="29">
        <v>31321</v>
      </c>
      <c r="B740">
        <v>2.58</v>
      </c>
    </row>
    <row r="741" spans="1:2" ht="12.75">
      <c r="A741" s="29">
        <v>31352</v>
      </c>
      <c r="B741">
        <v>5.2</v>
      </c>
    </row>
    <row r="742" spans="1:2" ht="12.75">
      <c r="A742" s="29">
        <v>31382</v>
      </c>
      <c r="B742">
        <v>2.98</v>
      </c>
    </row>
    <row r="743" spans="1:2" ht="12.75">
      <c r="A743" s="29">
        <v>31413</v>
      </c>
      <c r="B743">
        <v>2.92</v>
      </c>
    </row>
    <row r="744" spans="1:2" ht="12.75">
      <c r="A744" s="29">
        <v>31444</v>
      </c>
      <c r="B744">
        <v>13.6</v>
      </c>
    </row>
    <row r="745" spans="1:2" ht="12.75">
      <c r="A745" s="29">
        <v>31472</v>
      </c>
      <c r="B745">
        <v>3.66</v>
      </c>
    </row>
    <row r="746" spans="1:2" ht="12.75">
      <c r="A746" s="29">
        <v>31503</v>
      </c>
      <c r="B746">
        <v>1.04</v>
      </c>
    </row>
    <row r="747" spans="1:2" ht="12.75">
      <c r="A747" s="29">
        <v>31533</v>
      </c>
      <c r="B747">
        <v>0.58</v>
      </c>
    </row>
    <row r="748" spans="1:2" ht="12.75">
      <c r="A748" s="29">
        <v>31564</v>
      </c>
      <c r="B748">
        <v>0</v>
      </c>
    </row>
    <row r="749" spans="1:2" ht="12.75">
      <c r="A749" s="29">
        <v>31594</v>
      </c>
      <c r="B749">
        <v>0.82</v>
      </c>
    </row>
    <row r="750" spans="1:2" ht="12.75">
      <c r="A750" s="29">
        <v>31625</v>
      </c>
      <c r="B750">
        <v>0.24</v>
      </c>
    </row>
    <row r="751" spans="1:2" ht="12.75">
      <c r="A751" s="29">
        <v>31656</v>
      </c>
      <c r="B751">
        <v>1.04</v>
      </c>
    </row>
    <row r="752" spans="1:2" ht="12.75">
      <c r="A752" s="29">
        <v>31686</v>
      </c>
      <c r="B752">
        <v>0.22</v>
      </c>
    </row>
    <row r="753" spans="1:2" ht="12.75">
      <c r="A753" s="29">
        <v>31717</v>
      </c>
      <c r="B753">
        <v>0.18</v>
      </c>
    </row>
    <row r="754" spans="1:2" ht="12.75">
      <c r="A754" s="29">
        <v>31747</v>
      </c>
      <c r="B754">
        <v>0.74</v>
      </c>
    </row>
    <row r="755" spans="1:2" ht="12.75">
      <c r="A755" s="29">
        <v>31778</v>
      </c>
      <c r="B755">
        <v>2.94</v>
      </c>
    </row>
    <row r="756" spans="1:2" ht="12.75">
      <c r="A756" s="29">
        <v>31809</v>
      </c>
      <c r="B756">
        <v>3.68</v>
      </c>
    </row>
    <row r="757" spans="1:2" ht="12.75">
      <c r="A757" s="29">
        <v>31837</v>
      </c>
      <c r="B757">
        <v>2.26</v>
      </c>
    </row>
    <row r="758" spans="1:2" ht="12.75">
      <c r="A758" s="29">
        <v>31868</v>
      </c>
      <c r="B758">
        <v>0.64</v>
      </c>
    </row>
    <row r="759" spans="1:2" ht="12.75">
      <c r="A759" s="29">
        <v>31898</v>
      </c>
      <c r="B759">
        <v>2.08</v>
      </c>
    </row>
    <row r="760" spans="1:2" ht="12.75">
      <c r="A760" s="29">
        <v>31929</v>
      </c>
      <c r="B760">
        <v>0.54</v>
      </c>
    </row>
    <row r="761" spans="1:2" ht="12.75">
      <c r="A761" s="29">
        <v>31959</v>
      </c>
      <c r="B761">
        <v>0.92</v>
      </c>
    </row>
    <row r="762" spans="1:2" ht="12.75">
      <c r="A762" s="29">
        <v>31990</v>
      </c>
      <c r="B762">
        <v>0</v>
      </c>
    </row>
    <row r="763" spans="1:2" ht="12.75">
      <c r="A763" s="29">
        <v>32021</v>
      </c>
      <c r="B763">
        <v>0</v>
      </c>
    </row>
    <row r="764" spans="1:2" ht="12.75">
      <c r="A764" s="29">
        <v>32051</v>
      </c>
      <c r="B764">
        <v>1.18</v>
      </c>
    </row>
    <row r="765" spans="1:2" ht="12.75">
      <c r="A765" s="29">
        <v>32082</v>
      </c>
      <c r="B765">
        <v>3.08</v>
      </c>
    </row>
    <row r="766" spans="1:2" ht="12.75">
      <c r="A766" s="29">
        <v>32112</v>
      </c>
      <c r="B766">
        <v>3.06</v>
      </c>
    </row>
    <row r="767" spans="1:2" ht="12.75">
      <c r="A767" s="29">
        <v>32143</v>
      </c>
      <c r="B767">
        <v>6.68</v>
      </c>
    </row>
    <row r="768" spans="1:2" ht="12.75">
      <c r="A768" s="29">
        <v>32174</v>
      </c>
      <c r="B768">
        <v>0.3</v>
      </c>
    </row>
    <row r="769" spans="1:2" ht="12.75">
      <c r="A769" s="29">
        <v>32203</v>
      </c>
      <c r="B769">
        <v>0.66</v>
      </c>
    </row>
    <row r="770" spans="1:2" ht="12.75">
      <c r="A770" s="29">
        <v>32234</v>
      </c>
      <c r="B770">
        <v>1.32</v>
      </c>
    </row>
    <row r="771" spans="1:2" ht="12.75">
      <c r="A771" s="29">
        <v>32264</v>
      </c>
      <c r="B771">
        <v>0.78</v>
      </c>
    </row>
    <row r="772" spans="1:2" ht="12.75">
      <c r="A772" s="29">
        <v>32295</v>
      </c>
      <c r="B772">
        <v>0.5</v>
      </c>
    </row>
    <row r="773" spans="1:2" ht="12.75">
      <c r="A773" s="29">
        <v>32325</v>
      </c>
      <c r="B773">
        <v>0.46</v>
      </c>
    </row>
    <row r="774" spans="1:2" ht="12.75">
      <c r="A774" s="29">
        <v>32356</v>
      </c>
      <c r="B774">
        <v>0.72</v>
      </c>
    </row>
    <row r="775" spans="1:2" ht="12.75">
      <c r="A775" s="29">
        <v>32387</v>
      </c>
      <c r="B775">
        <v>0.5</v>
      </c>
    </row>
    <row r="776" spans="1:2" ht="12.75">
      <c r="A776" s="29">
        <v>32417</v>
      </c>
      <c r="B776">
        <v>0</v>
      </c>
    </row>
    <row r="777" spans="1:2" ht="12.75">
      <c r="A777" s="29">
        <v>32448</v>
      </c>
      <c r="B777">
        <v>3.96</v>
      </c>
    </row>
    <row r="778" spans="1:2" ht="12.75">
      <c r="A778" s="29">
        <v>32478</v>
      </c>
      <c r="B778">
        <v>4.02</v>
      </c>
    </row>
    <row r="779" spans="1:2" ht="12.75">
      <c r="A779" s="29">
        <v>32509</v>
      </c>
      <c r="B779">
        <v>1.24</v>
      </c>
    </row>
    <row r="780" spans="1:2" ht="12.75">
      <c r="A780" s="29">
        <v>32540</v>
      </c>
      <c r="B780">
        <v>2.22</v>
      </c>
    </row>
    <row r="781" spans="1:2" ht="12.75">
      <c r="A781" s="29">
        <v>32568</v>
      </c>
      <c r="B781">
        <v>5.74</v>
      </c>
    </row>
    <row r="782" spans="1:2" ht="12.75">
      <c r="A782" s="29">
        <v>32599</v>
      </c>
      <c r="B782">
        <v>1</v>
      </c>
    </row>
    <row r="783" spans="1:2" ht="12.75">
      <c r="A783" s="29">
        <v>32629</v>
      </c>
      <c r="B783">
        <v>2.12</v>
      </c>
    </row>
    <row r="784" spans="1:2" ht="12.75">
      <c r="A784" s="29">
        <v>32660</v>
      </c>
      <c r="B784">
        <v>0.62</v>
      </c>
    </row>
    <row r="785" spans="1:2" ht="12.75">
      <c r="A785" s="29">
        <v>32690</v>
      </c>
      <c r="B785">
        <v>0</v>
      </c>
    </row>
    <row r="786" spans="1:2" ht="12.75">
      <c r="A786" s="29">
        <v>32721</v>
      </c>
      <c r="B786">
        <v>1.1</v>
      </c>
    </row>
    <row r="787" spans="1:2" ht="12.75">
      <c r="A787" s="29">
        <v>32752</v>
      </c>
      <c r="B787">
        <v>1.68</v>
      </c>
    </row>
    <row r="788" spans="1:2" ht="12.75">
      <c r="A788" s="29">
        <v>32782</v>
      </c>
      <c r="B788">
        <v>1.02</v>
      </c>
    </row>
    <row r="789" spans="1:2" ht="12.75">
      <c r="A789" s="29">
        <v>32813</v>
      </c>
      <c r="B789">
        <v>2.08</v>
      </c>
    </row>
    <row r="790" spans="1:2" ht="12.75">
      <c r="A790" s="29">
        <v>32843</v>
      </c>
      <c r="B790">
        <v>0.08</v>
      </c>
    </row>
    <row r="791" spans="1:2" ht="12.75">
      <c r="A791" s="29">
        <v>32874</v>
      </c>
      <c r="B791">
        <v>2.7</v>
      </c>
    </row>
    <row r="792" spans="1:2" ht="12.75">
      <c r="A792" s="29">
        <v>32905</v>
      </c>
      <c r="B792">
        <v>3.19</v>
      </c>
    </row>
    <row r="793" spans="1:2" ht="12.75">
      <c r="A793" s="29">
        <v>32933</v>
      </c>
      <c r="B793">
        <v>1.52</v>
      </c>
    </row>
    <row r="794" spans="1:2" ht="12.75">
      <c r="A794" s="29">
        <v>32964</v>
      </c>
      <c r="B794">
        <v>1.42</v>
      </c>
    </row>
    <row r="795" spans="1:2" ht="12.75">
      <c r="A795" s="29">
        <v>32994</v>
      </c>
      <c r="B795">
        <v>0.71</v>
      </c>
    </row>
    <row r="796" spans="1:2" ht="12.75">
      <c r="A796" s="29">
        <v>33025</v>
      </c>
      <c r="B796">
        <v>0.54</v>
      </c>
    </row>
    <row r="797" spans="1:2" ht="12.75">
      <c r="A797" s="29">
        <v>33055</v>
      </c>
      <c r="B797">
        <v>1.54</v>
      </c>
    </row>
    <row r="798" spans="1:2" ht="12.75">
      <c r="A798" s="29">
        <v>33086</v>
      </c>
      <c r="B798">
        <v>0.46</v>
      </c>
    </row>
    <row r="799" spans="1:2" ht="12.75">
      <c r="A799" s="29">
        <v>33117</v>
      </c>
      <c r="B799">
        <v>0.96</v>
      </c>
    </row>
    <row r="800" spans="1:2" ht="12.75">
      <c r="A800" s="29">
        <v>33147</v>
      </c>
      <c r="B800">
        <v>0.36</v>
      </c>
    </row>
    <row r="801" spans="1:2" ht="12.75">
      <c r="A801" s="29">
        <v>33178</v>
      </c>
      <c r="B801">
        <v>0.74</v>
      </c>
    </row>
    <row r="802" spans="1:2" ht="12.75">
      <c r="A802" s="29">
        <v>33208</v>
      </c>
      <c r="B802">
        <v>1.22</v>
      </c>
    </row>
    <row r="803" spans="1:2" ht="12.75">
      <c r="A803" s="29">
        <v>33239</v>
      </c>
      <c r="B803">
        <v>0.34</v>
      </c>
    </row>
    <row r="804" spans="1:2" ht="12.75">
      <c r="A804" s="29">
        <v>33270</v>
      </c>
      <c r="B804">
        <v>0.89</v>
      </c>
    </row>
    <row r="805" spans="1:2" ht="12.75">
      <c r="A805" s="29">
        <v>33298</v>
      </c>
      <c r="B805">
        <v>10.15</v>
      </c>
    </row>
    <row r="806" spans="1:2" ht="12.75">
      <c r="A806" s="29">
        <v>33329</v>
      </c>
      <c r="B806">
        <v>0.54</v>
      </c>
    </row>
    <row r="807" spans="1:2" ht="12.75">
      <c r="A807" s="29">
        <v>33359</v>
      </c>
      <c r="B807">
        <v>1.89</v>
      </c>
    </row>
    <row r="808" spans="1:2" ht="12.75">
      <c r="A808" s="29">
        <v>33390</v>
      </c>
      <c r="B808">
        <v>0.42</v>
      </c>
    </row>
    <row r="809" spans="1:2" ht="12.75">
      <c r="A809" s="29">
        <v>33420</v>
      </c>
      <c r="B809">
        <v>0.28</v>
      </c>
    </row>
    <row r="810" spans="1:2" ht="12.75">
      <c r="A810" s="29">
        <v>33451</v>
      </c>
      <c r="B810">
        <v>0.18</v>
      </c>
    </row>
    <row r="811" spans="1:2" ht="12.75">
      <c r="A811" s="29">
        <v>33482</v>
      </c>
      <c r="B811">
        <v>0.46</v>
      </c>
    </row>
    <row r="812" spans="1:2" ht="12.75">
      <c r="A812" s="29">
        <v>33512</v>
      </c>
      <c r="B812">
        <v>2</v>
      </c>
    </row>
    <row r="813" spans="1:2" ht="12.75">
      <c r="A813" s="29">
        <v>33543</v>
      </c>
      <c r="B813">
        <v>1.59</v>
      </c>
    </row>
    <row r="814" spans="1:2" ht="12.75">
      <c r="A814" s="29">
        <v>33573</v>
      </c>
      <c r="B814">
        <v>1.33</v>
      </c>
    </row>
    <row r="815" spans="1:2" ht="12.75">
      <c r="A815" s="29">
        <v>33604</v>
      </c>
      <c r="B815">
        <v>1.21</v>
      </c>
    </row>
    <row r="816" spans="1:2" ht="12.75">
      <c r="A816" s="29">
        <v>33635</v>
      </c>
      <c r="B816">
        <v>4.26</v>
      </c>
    </row>
    <row r="817" spans="1:2" ht="12.75">
      <c r="A817" s="29">
        <v>33664</v>
      </c>
      <c r="B817">
        <v>1.17</v>
      </c>
    </row>
    <row r="818" spans="1:2" ht="12.75">
      <c r="A818" s="29">
        <v>33695</v>
      </c>
      <c r="B818">
        <v>0.2</v>
      </c>
    </row>
    <row r="819" spans="1:2" ht="12.75">
      <c r="A819" s="29">
        <v>33725</v>
      </c>
      <c r="B819">
        <v>0.34</v>
      </c>
    </row>
    <row r="820" spans="1:2" ht="12.75">
      <c r="A820" s="29">
        <v>33756</v>
      </c>
      <c r="B820">
        <v>1.04</v>
      </c>
    </row>
    <row r="821" spans="1:2" ht="12.75">
      <c r="A821" s="29">
        <v>33786</v>
      </c>
      <c r="B821">
        <v>1.72</v>
      </c>
    </row>
    <row r="822" spans="1:2" ht="12.75">
      <c r="A822" s="29">
        <v>33817</v>
      </c>
      <c r="B822">
        <v>1.08</v>
      </c>
    </row>
    <row r="823" spans="1:2" ht="12.75">
      <c r="A823" s="29">
        <v>33848</v>
      </c>
      <c r="B823">
        <v>0.25</v>
      </c>
    </row>
    <row r="824" spans="1:2" ht="12.75">
      <c r="A824" s="29">
        <v>33878</v>
      </c>
      <c r="B824">
        <v>2.15</v>
      </c>
    </row>
    <row r="825" spans="1:2" ht="12.75">
      <c r="A825" s="29">
        <v>33909</v>
      </c>
      <c r="B825">
        <v>0.09</v>
      </c>
    </row>
    <row r="826" spans="1:2" ht="12.75">
      <c r="A826" s="29">
        <v>33939</v>
      </c>
      <c r="B826">
        <v>5.43</v>
      </c>
    </row>
    <row r="827" spans="1:2" ht="12.75">
      <c r="A827" s="29">
        <v>33970</v>
      </c>
      <c r="B827">
        <v>7.98</v>
      </c>
    </row>
    <row r="828" spans="1:2" ht="12.75">
      <c r="A828" s="29">
        <v>34001</v>
      </c>
      <c r="B828">
        <v>3.38</v>
      </c>
    </row>
    <row r="829" spans="1:2" ht="12.75">
      <c r="A829" s="29">
        <v>34029</v>
      </c>
      <c r="B829">
        <v>0.25</v>
      </c>
    </row>
    <row r="830" spans="1:2" ht="12.75">
      <c r="A830" s="29">
        <v>34060</v>
      </c>
      <c r="B830">
        <v>0.54</v>
      </c>
    </row>
    <row r="831" spans="1:2" ht="12.75">
      <c r="A831" s="29">
        <v>34090</v>
      </c>
      <c r="B831">
        <v>0.48</v>
      </c>
    </row>
    <row r="832" spans="1:2" ht="12.75">
      <c r="A832" s="29">
        <v>34121</v>
      </c>
      <c r="B832">
        <v>0.51</v>
      </c>
    </row>
    <row r="833" spans="1:2" ht="12.75">
      <c r="A833" s="29">
        <v>34151</v>
      </c>
      <c r="B833">
        <v>0</v>
      </c>
    </row>
    <row r="834" spans="1:2" ht="12.75">
      <c r="A834" s="29">
        <v>34182</v>
      </c>
      <c r="B834">
        <v>0.02</v>
      </c>
    </row>
    <row r="835" spans="1:2" ht="12.75">
      <c r="A835" s="29">
        <v>34213</v>
      </c>
      <c r="B835">
        <v>0</v>
      </c>
    </row>
    <row r="836" spans="1:2" ht="12.75">
      <c r="A836" s="29">
        <v>34243</v>
      </c>
      <c r="B836">
        <v>0.22</v>
      </c>
    </row>
    <row r="837" spans="1:2" ht="12.75">
      <c r="A837" s="29">
        <v>34274</v>
      </c>
      <c r="B837">
        <v>1.04</v>
      </c>
    </row>
    <row r="838" spans="1:2" ht="12.75">
      <c r="A838" s="29">
        <v>34304</v>
      </c>
      <c r="B838">
        <v>1.2</v>
      </c>
    </row>
    <row r="839" spans="1:2" ht="12.75">
      <c r="A839" s="29">
        <v>34335</v>
      </c>
      <c r="B839">
        <v>1.02</v>
      </c>
    </row>
    <row r="840" spans="1:2" ht="12.75">
      <c r="A840" s="29">
        <v>34366</v>
      </c>
      <c r="B840">
        <v>4.08</v>
      </c>
    </row>
    <row r="841" spans="1:2" ht="12.75">
      <c r="A841" s="29">
        <v>34394</v>
      </c>
      <c r="B841">
        <v>1.42</v>
      </c>
    </row>
    <row r="842" spans="1:2" ht="12.75">
      <c r="A842" s="29">
        <v>34425</v>
      </c>
      <c r="B842">
        <v>0.91</v>
      </c>
    </row>
    <row r="843" spans="1:2" ht="12.75">
      <c r="A843" s="29">
        <v>34455</v>
      </c>
      <c r="B843">
        <v>2.45</v>
      </c>
    </row>
    <row r="844" spans="1:2" ht="12.75">
      <c r="A844" s="29">
        <v>34486</v>
      </c>
      <c r="B844">
        <v>0.23</v>
      </c>
    </row>
    <row r="845" spans="1:2" ht="12.75">
      <c r="A845" s="29">
        <v>34516</v>
      </c>
      <c r="B845">
        <v>0.17</v>
      </c>
    </row>
    <row r="846" spans="1:2" ht="12.75">
      <c r="A846" s="29">
        <v>34547</v>
      </c>
      <c r="B846">
        <v>0</v>
      </c>
    </row>
    <row r="847" spans="1:2" ht="12.75">
      <c r="A847" s="29">
        <v>34578</v>
      </c>
      <c r="B847">
        <v>0.43</v>
      </c>
    </row>
    <row r="848" spans="1:2" ht="12.75">
      <c r="A848" s="29">
        <v>34608</v>
      </c>
      <c r="B848">
        <v>1.51</v>
      </c>
    </row>
    <row r="849" spans="1:2" ht="12.75">
      <c r="A849" s="29">
        <v>34639</v>
      </c>
      <c r="B849">
        <v>8.41</v>
      </c>
    </row>
    <row r="850" spans="1:2" ht="12.75">
      <c r="A850" s="29">
        <v>34669</v>
      </c>
      <c r="B850">
        <v>1.31</v>
      </c>
    </row>
    <row r="851" spans="1:2" ht="12.75">
      <c r="A851" s="29">
        <v>34700</v>
      </c>
      <c r="B851">
        <v>7.04</v>
      </c>
    </row>
    <row r="852" spans="1:2" ht="12.75">
      <c r="A852" s="29">
        <v>34731</v>
      </c>
      <c r="B852">
        <v>0.55</v>
      </c>
    </row>
    <row r="853" spans="1:2" ht="12.75">
      <c r="A853" s="29">
        <v>34759</v>
      </c>
      <c r="B853">
        <v>7</v>
      </c>
    </row>
    <row r="854" spans="1:2" ht="12.75">
      <c r="A854" s="29">
        <v>34790</v>
      </c>
      <c r="B854">
        <v>1.59</v>
      </c>
    </row>
    <row r="855" spans="1:2" ht="12.75">
      <c r="A855" s="29">
        <v>34820</v>
      </c>
      <c r="B855">
        <v>3.08</v>
      </c>
    </row>
    <row r="856" spans="1:2" ht="12.75">
      <c r="A856" s="29">
        <v>34851</v>
      </c>
      <c r="B856">
        <v>1.89</v>
      </c>
    </row>
    <row r="857" spans="1:2" ht="12.75">
      <c r="A857" s="29">
        <v>34881</v>
      </c>
      <c r="B857">
        <v>0.1</v>
      </c>
    </row>
    <row r="858" spans="1:2" ht="12.75">
      <c r="A858" s="29">
        <v>34912</v>
      </c>
      <c r="B858">
        <v>0.51</v>
      </c>
    </row>
    <row r="859" spans="1:2" ht="12.75">
      <c r="A859" s="29">
        <v>34943</v>
      </c>
      <c r="B859">
        <v>0.18</v>
      </c>
    </row>
    <row r="860" spans="1:2" ht="12.75">
      <c r="A860" s="29">
        <v>34973</v>
      </c>
      <c r="B860">
        <v>0</v>
      </c>
    </row>
    <row r="861" spans="1:2" ht="12.75">
      <c r="A861" s="29">
        <v>35004</v>
      </c>
      <c r="B861">
        <v>0.12</v>
      </c>
    </row>
    <row r="862" spans="1:2" ht="12.75">
      <c r="A862" s="29">
        <v>35034</v>
      </c>
      <c r="B862">
        <v>5.41</v>
      </c>
    </row>
    <row r="863" spans="1:2" ht="12.75">
      <c r="A863" s="29">
        <v>35065</v>
      </c>
      <c r="B863">
        <v>4.95</v>
      </c>
    </row>
    <row r="864" spans="1:2" ht="12.75">
      <c r="A864" s="29">
        <v>35096</v>
      </c>
      <c r="B864">
        <v>8.52</v>
      </c>
    </row>
    <row r="865" spans="1:2" ht="12.75">
      <c r="A865" s="29">
        <v>35125</v>
      </c>
      <c r="B865">
        <v>3.74</v>
      </c>
    </row>
    <row r="866" spans="1:2" ht="12.75">
      <c r="A866" s="29">
        <v>35156</v>
      </c>
      <c r="B866">
        <v>2.27</v>
      </c>
    </row>
    <row r="867" spans="1:2" ht="12.75">
      <c r="A867" s="29">
        <v>35186</v>
      </c>
      <c r="B867">
        <v>1.92</v>
      </c>
    </row>
    <row r="868" spans="1:2" ht="12.75">
      <c r="A868" s="29">
        <v>35217</v>
      </c>
      <c r="B868">
        <v>0.1</v>
      </c>
    </row>
    <row r="869" spans="1:2" ht="12.75">
      <c r="A869" s="29">
        <v>35247</v>
      </c>
      <c r="B869">
        <v>0.42</v>
      </c>
    </row>
    <row r="870" spans="1:2" ht="12.75">
      <c r="A870" s="29">
        <v>35278</v>
      </c>
      <c r="B870">
        <v>0.53</v>
      </c>
    </row>
    <row r="871" spans="1:2" ht="12.75">
      <c r="A871" s="29">
        <v>35309</v>
      </c>
      <c r="B871">
        <v>0.7</v>
      </c>
    </row>
    <row r="872" spans="1:2" ht="12.75">
      <c r="A872" s="29">
        <v>35339</v>
      </c>
      <c r="B872">
        <v>1.62</v>
      </c>
    </row>
    <row r="873" spans="1:2" ht="12.75">
      <c r="A873" s="29">
        <v>35370</v>
      </c>
      <c r="B873">
        <v>4.82</v>
      </c>
    </row>
    <row r="874" spans="1:2" ht="12.75">
      <c r="A874" s="29">
        <v>35400</v>
      </c>
      <c r="B874">
        <v>9.5</v>
      </c>
    </row>
    <row r="875" spans="1:2" ht="12.75">
      <c r="A875" s="29">
        <v>35431</v>
      </c>
      <c r="B875">
        <v>13.52</v>
      </c>
    </row>
    <row r="876" spans="1:2" ht="12.75">
      <c r="A876" s="29">
        <v>35462</v>
      </c>
      <c r="B876">
        <v>0.1</v>
      </c>
    </row>
    <row r="877" spans="1:2" ht="12.75">
      <c r="A877" s="29">
        <v>35490</v>
      </c>
      <c r="B877">
        <v>0.27</v>
      </c>
    </row>
    <row r="878" spans="1:2" ht="12.75">
      <c r="A878" s="29">
        <v>35521</v>
      </c>
      <c r="B878">
        <v>0.5</v>
      </c>
    </row>
    <row r="879" spans="1:2" ht="12.75">
      <c r="A879" s="29">
        <v>35551</v>
      </c>
      <c r="B879">
        <v>0.48</v>
      </c>
    </row>
    <row r="880" spans="1:2" ht="12.75">
      <c r="A880" s="29">
        <v>35582</v>
      </c>
      <c r="B880">
        <v>0.88</v>
      </c>
    </row>
    <row r="881" spans="1:2" ht="12.75">
      <c r="A881" s="29">
        <v>35612</v>
      </c>
      <c r="B881">
        <v>0.87</v>
      </c>
    </row>
    <row r="882" spans="1:2" ht="12.75">
      <c r="A882" s="29">
        <v>35643</v>
      </c>
      <c r="B882">
        <v>0.36</v>
      </c>
    </row>
    <row r="883" spans="1:2" ht="12.75">
      <c r="A883" s="29">
        <v>35674</v>
      </c>
      <c r="B883">
        <v>0.42</v>
      </c>
    </row>
    <row r="884" spans="1:2" ht="12.75">
      <c r="A884" s="29">
        <v>35704</v>
      </c>
      <c r="B884">
        <v>0.45</v>
      </c>
    </row>
    <row r="885" spans="1:2" ht="12.75">
      <c r="A885" s="29">
        <v>35735</v>
      </c>
      <c r="B885">
        <v>2.37</v>
      </c>
    </row>
    <row r="886" spans="1:2" ht="12.75">
      <c r="A886" s="29">
        <v>35765</v>
      </c>
      <c r="B886">
        <v>1.86</v>
      </c>
    </row>
    <row r="887" spans="1:2" ht="12.75">
      <c r="A887" s="29">
        <v>35796</v>
      </c>
      <c r="B887">
        <v>7.01</v>
      </c>
    </row>
    <row r="888" spans="1:2" ht="12.75">
      <c r="A888" s="29">
        <v>35827</v>
      </c>
      <c r="B888">
        <v>9.76</v>
      </c>
    </row>
    <row r="889" spans="1:2" ht="12.75">
      <c r="A889" s="29">
        <v>35855</v>
      </c>
      <c r="B889">
        <v>3.61</v>
      </c>
    </row>
    <row r="890" spans="1:2" ht="12.75">
      <c r="A890" s="29">
        <v>35886</v>
      </c>
      <c r="B890">
        <v>1.66</v>
      </c>
    </row>
    <row r="891" spans="1:2" ht="12.75">
      <c r="A891" s="29">
        <v>35916</v>
      </c>
      <c r="B891">
        <v>1.04</v>
      </c>
    </row>
    <row r="892" spans="1:2" ht="12.75">
      <c r="A892" s="29">
        <v>35947</v>
      </c>
      <c r="B892">
        <v>1.2</v>
      </c>
    </row>
    <row r="893" spans="1:2" ht="12.75">
      <c r="A893" s="29">
        <v>35977</v>
      </c>
      <c r="B893">
        <v>0.27</v>
      </c>
    </row>
    <row r="894" spans="1:2" ht="12.75">
      <c r="A894" s="29">
        <v>36008</v>
      </c>
      <c r="B894">
        <v>0.12</v>
      </c>
    </row>
    <row r="895" spans="1:2" ht="12.75">
      <c r="A895" s="29">
        <v>36039</v>
      </c>
      <c r="B895">
        <v>0.91</v>
      </c>
    </row>
    <row r="896" spans="1:2" ht="12.75">
      <c r="A896" s="29">
        <v>36069</v>
      </c>
      <c r="B896">
        <v>0.86</v>
      </c>
    </row>
    <row r="897" spans="1:2" ht="12.75">
      <c r="A897" s="29">
        <v>36100</v>
      </c>
      <c r="B897">
        <v>3.61</v>
      </c>
    </row>
    <row r="898" spans="1:2" ht="12.75">
      <c r="A898" s="29">
        <v>36130</v>
      </c>
      <c r="B898">
        <v>0.57</v>
      </c>
    </row>
    <row r="899" spans="1:2" ht="12.75">
      <c r="A899" s="29">
        <v>36161</v>
      </c>
      <c r="B899">
        <v>6.18</v>
      </c>
    </row>
    <row r="900" spans="1:2" ht="12.75">
      <c r="A900" s="29">
        <v>36192</v>
      </c>
      <c r="B900">
        <v>3.2</v>
      </c>
    </row>
    <row r="901" spans="1:2" ht="12.75">
      <c r="A901" s="29">
        <v>36220</v>
      </c>
      <c r="B901">
        <v>2.15</v>
      </c>
    </row>
    <row r="902" spans="1:2" ht="12.75">
      <c r="A902" s="29">
        <v>36251</v>
      </c>
      <c r="B902">
        <v>2.29</v>
      </c>
    </row>
    <row r="903" spans="1:2" ht="12.75">
      <c r="A903" s="29">
        <v>36281</v>
      </c>
      <c r="B903">
        <v>0</v>
      </c>
    </row>
    <row r="904" spans="1:2" ht="12.75">
      <c r="A904" s="29">
        <v>36312</v>
      </c>
      <c r="B904">
        <v>0</v>
      </c>
    </row>
    <row r="905" spans="1:2" ht="12.75">
      <c r="A905" s="29">
        <v>36342</v>
      </c>
      <c r="B905">
        <v>0.87</v>
      </c>
    </row>
    <row r="906" spans="1:2" ht="12.75">
      <c r="A906" s="29">
        <v>36373</v>
      </c>
      <c r="B906">
        <v>0.67</v>
      </c>
    </row>
    <row r="907" spans="1:2" ht="12.75">
      <c r="A907" s="29">
        <v>36404</v>
      </c>
      <c r="B907">
        <v>0.81</v>
      </c>
    </row>
    <row r="908" spans="1:2" ht="12.75">
      <c r="A908" s="29">
        <v>36434</v>
      </c>
      <c r="B908">
        <v>0.72</v>
      </c>
    </row>
    <row r="909" spans="1:2" ht="12.75">
      <c r="A909" s="29">
        <v>36465</v>
      </c>
      <c r="B909">
        <v>0.91</v>
      </c>
    </row>
    <row r="910" spans="1:2" ht="12.75">
      <c r="A910" s="29">
        <v>36495</v>
      </c>
      <c r="B910">
        <v>0.4</v>
      </c>
    </row>
    <row r="911" spans="1:2" ht="12.75">
      <c r="A911" s="29">
        <v>36526</v>
      </c>
      <c r="B911">
        <v>7.07</v>
      </c>
    </row>
    <row r="912" spans="1:2" ht="12.75">
      <c r="A912" s="29">
        <v>36557</v>
      </c>
      <c r="B912">
        <v>7.03</v>
      </c>
    </row>
    <row r="913" spans="1:2" ht="12.75">
      <c r="A913" s="29">
        <v>36586</v>
      </c>
      <c r="B913">
        <v>0.68</v>
      </c>
    </row>
    <row r="914" spans="1:2" ht="12.75">
      <c r="A914" s="29">
        <v>36617</v>
      </c>
      <c r="B914">
        <v>0.91</v>
      </c>
    </row>
    <row r="915" spans="1:2" ht="12.75">
      <c r="A915" s="29">
        <v>36647</v>
      </c>
      <c r="B915">
        <v>1.19</v>
      </c>
    </row>
    <row r="916" spans="1:2" ht="12.75">
      <c r="A916" s="29">
        <v>36678</v>
      </c>
      <c r="B916">
        <v>0.38</v>
      </c>
    </row>
    <row r="917" spans="1:2" ht="12.75">
      <c r="A917" s="29">
        <v>36708</v>
      </c>
      <c r="B917">
        <v>0</v>
      </c>
    </row>
    <row r="918" spans="1:2" ht="12.75">
      <c r="A918" s="29">
        <v>36739</v>
      </c>
      <c r="B918">
        <v>0.86</v>
      </c>
    </row>
    <row r="919" spans="1:2" ht="12.75">
      <c r="A919" s="29">
        <v>36770</v>
      </c>
      <c r="B919">
        <v>0</v>
      </c>
    </row>
    <row r="920" spans="1:2" ht="12.75">
      <c r="A920" s="29">
        <v>36800</v>
      </c>
      <c r="B920">
        <v>1.35</v>
      </c>
    </row>
    <row r="921" spans="1:2" ht="12.75">
      <c r="A921" s="29">
        <v>36831</v>
      </c>
      <c r="B921">
        <v>0.16</v>
      </c>
    </row>
    <row r="922" spans="1:2" ht="12.75">
      <c r="A922" s="29">
        <v>36861</v>
      </c>
      <c r="B922">
        <v>0.05</v>
      </c>
    </row>
    <row r="923" spans="1:2" ht="12.75">
      <c r="A923" s="29">
        <v>36892</v>
      </c>
      <c r="B923">
        <v>1.95</v>
      </c>
    </row>
    <row r="924" spans="1:2" ht="12.75">
      <c r="A924" s="29">
        <v>36923</v>
      </c>
      <c r="B924">
        <v>3.4</v>
      </c>
    </row>
    <row r="925" spans="1:2" ht="12.75">
      <c r="A925" s="29">
        <v>36951</v>
      </c>
      <c r="B925">
        <v>3.28</v>
      </c>
    </row>
    <row r="926" spans="1:2" ht="12.75">
      <c r="A926" s="29">
        <v>36982</v>
      </c>
      <c r="B926">
        <v>2</v>
      </c>
    </row>
    <row r="927" spans="1:2" ht="12.75">
      <c r="A927" s="29">
        <v>37012</v>
      </c>
      <c r="B927">
        <v>0.65</v>
      </c>
    </row>
    <row r="928" spans="1:2" ht="12.75">
      <c r="A928" s="29">
        <v>37043</v>
      </c>
      <c r="B928">
        <v>0.19</v>
      </c>
    </row>
    <row r="929" spans="1:2" ht="12.75">
      <c r="A929" s="29">
        <v>37073</v>
      </c>
      <c r="B929">
        <v>1.38</v>
      </c>
    </row>
    <row r="930" spans="1:2" ht="12.75">
      <c r="A930" s="29">
        <v>37104</v>
      </c>
      <c r="B930">
        <v>0.52</v>
      </c>
    </row>
    <row r="931" spans="1:2" ht="12.75">
      <c r="A931" s="29">
        <v>37135</v>
      </c>
      <c r="B931">
        <v>0.86</v>
      </c>
    </row>
    <row r="932" spans="1:2" ht="12.75">
      <c r="A932" s="29">
        <v>37165</v>
      </c>
      <c r="B932">
        <v>1.16</v>
      </c>
    </row>
    <row r="933" spans="1:2" ht="12.75">
      <c r="A933" s="29">
        <v>37196</v>
      </c>
      <c r="B933">
        <v>3.17</v>
      </c>
    </row>
    <row r="934" spans="1:2" ht="12.75">
      <c r="A934" s="29">
        <v>37226</v>
      </c>
      <c r="B934">
        <v>4.4</v>
      </c>
    </row>
    <row r="935" spans="1:2" ht="12.75">
      <c r="A935" s="29">
        <v>37257</v>
      </c>
      <c r="B935">
        <v>2.02</v>
      </c>
    </row>
    <row r="936" spans="1:2" ht="12.75">
      <c r="A936" s="29">
        <v>37288</v>
      </c>
      <c r="B936">
        <v>0.94</v>
      </c>
    </row>
    <row r="937" spans="1:2" ht="12.75">
      <c r="A937" s="29">
        <v>37316</v>
      </c>
      <c r="B937">
        <v>1.52</v>
      </c>
    </row>
    <row r="938" spans="1:2" ht="12.75">
      <c r="A938" s="29">
        <v>37347</v>
      </c>
      <c r="B938">
        <v>1.2</v>
      </c>
    </row>
    <row r="939" spans="1:2" ht="12.75">
      <c r="A939" s="29">
        <v>37377</v>
      </c>
      <c r="B939">
        <v>0.42</v>
      </c>
    </row>
    <row r="940" spans="1:2" ht="12.75">
      <c r="A940" s="29">
        <v>37408</v>
      </c>
      <c r="B940">
        <v>0.42</v>
      </c>
    </row>
    <row r="941" spans="1:2" ht="12.75">
      <c r="A941" s="29">
        <v>37438</v>
      </c>
      <c r="B941">
        <v>0.27</v>
      </c>
    </row>
    <row r="942" spans="1:2" ht="12.75">
      <c r="A942" s="29">
        <v>37469</v>
      </c>
      <c r="B942">
        <v>0.22</v>
      </c>
    </row>
    <row r="943" spans="1:2" ht="12.75">
      <c r="A943" s="29">
        <v>37500</v>
      </c>
      <c r="B943">
        <v>0.87</v>
      </c>
    </row>
    <row r="944" spans="1:2" ht="12.75">
      <c r="A944" s="29">
        <v>37530</v>
      </c>
      <c r="B944">
        <v>0.28</v>
      </c>
    </row>
    <row r="945" spans="1:2" ht="12.75">
      <c r="A945" s="29">
        <v>37561</v>
      </c>
      <c r="B945">
        <v>3.77</v>
      </c>
    </row>
    <row r="946" spans="1:2" ht="12.75">
      <c r="A946" s="29">
        <v>37591</v>
      </c>
      <c r="B946">
        <v>4.91</v>
      </c>
    </row>
    <row r="947" spans="1:2" ht="12.75">
      <c r="A947" s="29">
        <v>37622</v>
      </c>
      <c r="B947">
        <v>0.1</v>
      </c>
    </row>
    <row r="948" spans="1:2" ht="12.75">
      <c r="A948" s="29">
        <v>37653</v>
      </c>
      <c r="B948">
        <v>1.7</v>
      </c>
    </row>
    <row r="949" spans="1:2" ht="12.75">
      <c r="A949" s="29">
        <v>37681</v>
      </c>
      <c r="B949">
        <v>1.1</v>
      </c>
    </row>
    <row r="950" spans="1:2" ht="12.75">
      <c r="A950" s="29">
        <v>37712</v>
      </c>
      <c r="B950">
        <v>2.42</v>
      </c>
    </row>
    <row r="951" spans="1:2" ht="12.75">
      <c r="A951" s="29">
        <v>37742</v>
      </c>
      <c r="B951">
        <v>0.3</v>
      </c>
    </row>
    <row r="952" spans="1:2" ht="12.75">
      <c r="A952" s="29">
        <v>37773</v>
      </c>
      <c r="B952">
        <v>0.3</v>
      </c>
    </row>
    <row r="953" spans="1:2" ht="12.75">
      <c r="A953" s="29">
        <v>37803</v>
      </c>
      <c r="B953">
        <v>2.4</v>
      </c>
    </row>
    <row r="954" spans="1:2" ht="12.75">
      <c r="A954" s="29">
        <v>37834</v>
      </c>
      <c r="B954">
        <v>0.78</v>
      </c>
    </row>
    <row r="955" spans="1:2" ht="12.75">
      <c r="A955" s="29">
        <v>37865</v>
      </c>
      <c r="B955" t="s">
        <v>0</v>
      </c>
    </row>
    <row r="956" spans="1:2" ht="12.75">
      <c r="A956" s="29">
        <v>37895</v>
      </c>
      <c r="B956">
        <v>0.23</v>
      </c>
    </row>
    <row r="957" spans="1:2" ht="12.75">
      <c r="A957" s="29">
        <v>37926</v>
      </c>
      <c r="B957">
        <v>1.73</v>
      </c>
    </row>
    <row r="958" spans="1:4" ht="12.75">
      <c r="A958" s="29">
        <v>37956</v>
      </c>
      <c r="B958">
        <v>0.47</v>
      </c>
      <c r="D958" t="s">
        <v>1</v>
      </c>
    </row>
    <row r="959" spans="1:2" ht="12.75">
      <c r="A959" s="29">
        <v>37987</v>
      </c>
      <c r="B959">
        <v>1.23</v>
      </c>
    </row>
    <row r="960" spans="1:4" ht="12.75">
      <c r="A960" s="29">
        <v>38018</v>
      </c>
      <c r="B960">
        <v>3.28</v>
      </c>
      <c r="D960" t="s">
        <v>1</v>
      </c>
    </row>
    <row r="961" spans="1:4" ht="12.75">
      <c r="A961" s="29">
        <v>38047</v>
      </c>
      <c r="B961">
        <v>0.98</v>
      </c>
      <c r="D961" t="s">
        <v>1</v>
      </c>
    </row>
    <row r="962" spans="1:4" ht="12.75">
      <c r="A962" s="29">
        <v>38078</v>
      </c>
      <c r="B962">
        <v>0.94</v>
      </c>
      <c r="D962" t="s">
        <v>1</v>
      </c>
    </row>
    <row r="963" spans="1:4" ht="12.75">
      <c r="A963" s="29">
        <v>38108</v>
      </c>
      <c r="B963">
        <v>0.76</v>
      </c>
      <c r="D963" t="s">
        <v>1</v>
      </c>
    </row>
    <row r="964" spans="1:4" ht="12.75">
      <c r="A964" s="29">
        <v>38139</v>
      </c>
      <c r="B964">
        <v>0.22</v>
      </c>
      <c r="D964" t="s">
        <v>1</v>
      </c>
    </row>
    <row r="965" spans="1:4" ht="12.75">
      <c r="A965" s="29">
        <v>38169</v>
      </c>
      <c r="B965">
        <v>0.64</v>
      </c>
      <c r="D965" t="s">
        <v>1</v>
      </c>
    </row>
    <row r="966" spans="1:4" ht="12.75">
      <c r="A966" s="29">
        <v>38200</v>
      </c>
      <c r="B966">
        <v>1.73</v>
      </c>
      <c r="D966" t="s">
        <v>1</v>
      </c>
    </row>
    <row r="967" spans="1:4" ht="12.75">
      <c r="A967" s="29">
        <v>38231</v>
      </c>
      <c r="B967">
        <v>0.07</v>
      </c>
      <c r="D967" t="s">
        <v>1</v>
      </c>
    </row>
    <row r="968" spans="1:2" ht="12.75">
      <c r="A968" s="29">
        <v>38261</v>
      </c>
      <c r="B968">
        <v>2.7</v>
      </c>
    </row>
    <row r="969" spans="1:2" ht="12.75">
      <c r="A969" s="29">
        <v>38292</v>
      </c>
      <c r="B969" t="s">
        <v>0</v>
      </c>
    </row>
    <row r="970" spans="1:2" ht="12.75">
      <c r="A970" s="29">
        <v>38322</v>
      </c>
      <c r="B970">
        <v>4.43</v>
      </c>
    </row>
    <row r="971" spans="1:2" ht="12.75">
      <c r="A971" s="29">
        <v>38353</v>
      </c>
      <c r="B971">
        <v>6.65</v>
      </c>
    </row>
    <row r="972" spans="1:2" ht="12.75">
      <c r="A972" s="29">
        <v>38384</v>
      </c>
      <c r="B972">
        <v>2.5</v>
      </c>
    </row>
    <row r="973" spans="1:2" ht="12.75">
      <c r="A973" s="29">
        <v>38412</v>
      </c>
      <c r="B973">
        <v>2.4</v>
      </c>
    </row>
    <row r="974" spans="1:2" ht="12.75">
      <c r="A974" s="29">
        <v>38443</v>
      </c>
      <c r="B974" t="s">
        <v>0</v>
      </c>
    </row>
    <row r="975" spans="1:2" ht="12.75">
      <c r="A975" s="29">
        <v>38473</v>
      </c>
      <c r="B975" t="s">
        <v>0</v>
      </c>
    </row>
    <row r="976" spans="1:2" ht="12.75">
      <c r="A976" s="29">
        <v>38504</v>
      </c>
      <c r="B976" t="s">
        <v>0</v>
      </c>
    </row>
    <row r="977" spans="1:2" ht="12.75">
      <c r="A977" s="29">
        <v>38534</v>
      </c>
      <c r="B977" t="s">
        <v>0</v>
      </c>
    </row>
    <row r="978" spans="1:2" ht="12.75">
      <c r="A978" s="29">
        <v>38565</v>
      </c>
      <c r="B978">
        <v>0.5</v>
      </c>
    </row>
    <row r="979" spans="1:2" ht="12.75">
      <c r="A979" s="29">
        <v>38596</v>
      </c>
      <c r="B979">
        <v>0</v>
      </c>
    </row>
    <row r="980" spans="1:2" ht="12.75">
      <c r="A980" s="29">
        <v>38626</v>
      </c>
      <c r="B980">
        <v>1.4</v>
      </c>
    </row>
    <row r="981" spans="1:2" ht="12.75">
      <c r="A981" s="29">
        <v>38657</v>
      </c>
      <c r="B981">
        <v>0</v>
      </c>
    </row>
    <row r="982" spans="1:2" ht="12.75">
      <c r="A982" s="29">
        <v>38687</v>
      </c>
      <c r="B982">
        <v>7.8</v>
      </c>
    </row>
    <row r="983" spans="1:2" ht="12.75">
      <c r="A983" s="29">
        <v>38718</v>
      </c>
      <c r="B983">
        <v>3.2</v>
      </c>
    </row>
    <row r="984" spans="1:4" ht="12.75">
      <c r="A984" s="29">
        <v>38749</v>
      </c>
      <c r="B984" t="s">
        <v>0</v>
      </c>
      <c r="D984" t="s">
        <v>133</v>
      </c>
    </row>
    <row r="985" spans="1:4" ht="12.75">
      <c r="A985" s="29">
        <v>38777</v>
      </c>
      <c r="B985" t="s">
        <v>0</v>
      </c>
      <c r="D985" t="s">
        <v>133</v>
      </c>
    </row>
    <row r="986" spans="1:4" ht="12.75">
      <c r="A986" s="29">
        <v>38808</v>
      </c>
      <c r="B986" t="s">
        <v>0</v>
      </c>
      <c r="D986" t="s">
        <v>133</v>
      </c>
    </row>
    <row r="987" spans="1:4" ht="12.75">
      <c r="A987" s="29">
        <v>38838</v>
      </c>
      <c r="B987" t="s">
        <v>0</v>
      </c>
      <c r="D987" t="s">
        <v>133</v>
      </c>
    </row>
    <row r="988" spans="1:4" ht="12.75">
      <c r="A988" s="29">
        <v>38869</v>
      </c>
      <c r="B988" t="s">
        <v>0</v>
      </c>
      <c r="D988" t="s">
        <v>133</v>
      </c>
    </row>
    <row r="989" spans="1:2" ht="12.75">
      <c r="A989" s="29">
        <v>38899</v>
      </c>
      <c r="B989">
        <v>0</v>
      </c>
    </row>
    <row r="990" spans="1:2" ht="12.75">
      <c r="A990" s="29">
        <v>38930</v>
      </c>
      <c r="B990">
        <v>0</v>
      </c>
    </row>
    <row r="991" spans="1:2" ht="12.75">
      <c r="A991" s="29">
        <v>38961</v>
      </c>
      <c r="B991">
        <v>0</v>
      </c>
    </row>
    <row r="992" spans="1:2" ht="12.75">
      <c r="A992" s="29">
        <v>38991</v>
      </c>
      <c r="B992" t="s">
        <v>0</v>
      </c>
    </row>
    <row r="993" spans="1:2" ht="12.75">
      <c r="A993" s="29">
        <v>39022</v>
      </c>
      <c r="B993" t="s">
        <v>0</v>
      </c>
    </row>
    <row r="994" spans="1:2" ht="12.75">
      <c r="A994" s="29">
        <v>39052</v>
      </c>
      <c r="B994">
        <v>0</v>
      </c>
    </row>
    <row r="995" spans="1:2" ht="12.75">
      <c r="A995" s="29">
        <v>39083</v>
      </c>
      <c r="B995" t="s">
        <v>0</v>
      </c>
    </row>
    <row r="996" spans="1:2" ht="12.75">
      <c r="A996" s="29">
        <v>39114</v>
      </c>
      <c r="B996" t="s">
        <v>0</v>
      </c>
    </row>
    <row r="997" spans="1:2" ht="12.75">
      <c r="A997" s="29">
        <v>39142</v>
      </c>
      <c r="B997" t="s">
        <v>0</v>
      </c>
    </row>
    <row r="998" spans="1:2" ht="12.75">
      <c r="A998" s="29">
        <v>39173</v>
      </c>
      <c r="B998" t="s">
        <v>0</v>
      </c>
    </row>
    <row r="999" spans="1:2" ht="12.75">
      <c r="A999" s="29">
        <v>39203</v>
      </c>
      <c r="B999" t="s">
        <v>0</v>
      </c>
    </row>
    <row r="1000" spans="1:2" ht="12.75">
      <c r="A1000" s="29">
        <v>39234</v>
      </c>
      <c r="B1000" t="s">
        <v>0</v>
      </c>
    </row>
    <row r="1001" spans="1:2" ht="12.75">
      <c r="A1001" s="29">
        <v>39264</v>
      </c>
      <c r="B1001" t="s">
        <v>0</v>
      </c>
    </row>
    <row r="1002" spans="1:2" ht="12.75">
      <c r="A1002" s="29">
        <v>39295</v>
      </c>
      <c r="B1002" t="s">
        <v>0</v>
      </c>
    </row>
    <row r="1003" spans="1:2" ht="12.75">
      <c r="A1003" s="29">
        <v>39326</v>
      </c>
      <c r="B1003" t="s">
        <v>0</v>
      </c>
    </row>
    <row r="1004" spans="1:2" ht="12.75">
      <c r="A1004" s="29">
        <v>39356</v>
      </c>
      <c r="B1004" t="s">
        <v>0</v>
      </c>
    </row>
    <row r="1005" spans="1:2" ht="12.75">
      <c r="A1005" s="29">
        <v>39387</v>
      </c>
      <c r="B1005" t="s">
        <v>0</v>
      </c>
    </row>
    <row r="1006" spans="1:2" ht="12.75">
      <c r="A1006" s="29">
        <v>39417</v>
      </c>
      <c r="B1006" t="s">
        <v>0</v>
      </c>
    </row>
    <row r="1007" spans="1:2" ht="12.75">
      <c r="A1007" s="29">
        <v>39448</v>
      </c>
      <c r="B1007" t="s">
        <v>0</v>
      </c>
    </row>
    <row r="1008" spans="1:2" ht="12.75">
      <c r="A1008" s="29">
        <v>39479</v>
      </c>
      <c r="B1008" t="s">
        <v>0</v>
      </c>
    </row>
    <row r="1009" spans="1:2" ht="12.75">
      <c r="A1009" s="29">
        <v>39508</v>
      </c>
      <c r="B1009" t="s">
        <v>0</v>
      </c>
    </row>
    <row r="1010" spans="1:2" ht="12.75">
      <c r="A1010" s="29">
        <v>39539</v>
      </c>
      <c r="B1010" t="s">
        <v>0</v>
      </c>
    </row>
    <row r="1011" spans="1:2" ht="12.75">
      <c r="A1011" s="29">
        <v>39569</v>
      </c>
      <c r="B1011" t="s">
        <v>0</v>
      </c>
    </row>
    <row r="1012" spans="1:2" ht="12.75">
      <c r="A1012" s="29">
        <v>39600</v>
      </c>
      <c r="B1012" t="s">
        <v>0</v>
      </c>
    </row>
    <row r="1013" spans="1:2" ht="12.75">
      <c r="A1013" s="29">
        <v>39630</v>
      </c>
      <c r="B1013" t="s">
        <v>0</v>
      </c>
    </row>
    <row r="1014" spans="1:2" ht="12.75">
      <c r="A1014" s="29">
        <v>39661</v>
      </c>
      <c r="B1014" t="s">
        <v>0</v>
      </c>
    </row>
    <row r="1015" spans="1:2" ht="12.75">
      <c r="A1015" s="29">
        <v>39692</v>
      </c>
      <c r="B1015" t="s">
        <v>0</v>
      </c>
    </row>
    <row r="1016" spans="1:4" ht="12.75">
      <c r="A1016" s="29">
        <v>39722</v>
      </c>
      <c r="B1016" t="s">
        <v>0</v>
      </c>
      <c r="D1016" t="s">
        <v>134</v>
      </c>
    </row>
    <row r="1017" spans="1:4" ht="12.75">
      <c r="A1017" s="29">
        <v>39753</v>
      </c>
      <c r="B1017" t="s">
        <v>0</v>
      </c>
      <c r="D1017" t="s">
        <v>134</v>
      </c>
    </row>
    <row r="1018" spans="1:2" ht="12.75">
      <c r="A1018" s="29">
        <v>39783</v>
      </c>
      <c r="B1018">
        <v>3.3</v>
      </c>
    </row>
    <row r="1019" spans="1:2" ht="12.75">
      <c r="A1019" s="29">
        <v>39814</v>
      </c>
      <c r="B1019">
        <v>0.9</v>
      </c>
    </row>
    <row r="1020" spans="1:2" ht="12.75">
      <c r="A1020" s="29">
        <v>39845</v>
      </c>
      <c r="B1020">
        <v>1.78</v>
      </c>
    </row>
    <row r="1021" spans="1:2" ht="12.75">
      <c r="A1021" s="29">
        <v>39873</v>
      </c>
      <c r="B1021">
        <v>1.81</v>
      </c>
    </row>
    <row r="1022" spans="1:2" ht="12.75">
      <c r="A1022" s="29">
        <v>39904</v>
      </c>
      <c r="B1022">
        <v>0.2</v>
      </c>
    </row>
    <row r="1023" spans="1:2" ht="12.75">
      <c r="A1023" s="29">
        <v>39934</v>
      </c>
      <c r="B1023">
        <v>0.35</v>
      </c>
    </row>
    <row r="1024" spans="1:2" ht="12.75">
      <c r="A1024" s="29">
        <v>39965</v>
      </c>
      <c r="B1024">
        <v>0.32</v>
      </c>
    </row>
    <row r="1025" spans="1:2" ht="12.75">
      <c r="A1025" s="29">
        <v>39995</v>
      </c>
      <c r="B1025">
        <v>0.27</v>
      </c>
    </row>
    <row r="1026" spans="1:2" ht="12.75">
      <c r="A1026" s="29">
        <v>40026</v>
      </c>
      <c r="B1026">
        <v>0.44</v>
      </c>
    </row>
    <row r="1027" spans="1:4" ht="12.75">
      <c r="A1027" s="29">
        <v>40057</v>
      </c>
      <c r="B1027">
        <v>0.01</v>
      </c>
      <c r="D1027" t="s">
        <v>2</v>
      </c>
    </row>
    <row r="1028" spans="1:2" ht="12.75">
      <c r="A1028" s="29">
        <v>40087</v>
      </c>
      <c r="B1028">
        <v>2.88</v>
      </c>
    </row>
    <row r="1029" spans="1:2" ht="12.75">
      <c r="A1029" s="29">
        <v>40118</v>
      </c>
      <c r="B1029">
        <v>0.51</v>
      </c>
    </row>
    <row r="1030" spans="1:2" ht="12.75">
      <c r="A1030" s="29">
        <v>40148</v>
      </c>
      <c r="B1030">
        <v>2.56</v>
      </c>
    </row>
    <row r="1031" spans="1:2" ht="12.75">
      <c r="A1031" s="29">
        <v>40179</v>
      </c>
      <c r="B1031">
        <v>3.51</v>
      </c>
    </row>
    <row r="1032" spans="1:2" ht="12.75">
      <c r="A1032" s="29">
        <v>40210</v>
      </c>
      <c r="B1032">
        <v>3.27</v>
      </c>
    </row>
    <row r="1033" spans="1:2" ht="12.75">
      <c r="A1033" s="29">
        <v>40238</v>
      </c>
      <c r="B1033">
        <v>1.4</v>
      </c>
    </row>
    <row r="1034" spans="1:2" ht="12.75">
      <c r="A1034" s="29">
        <v>40269</v>
      </c>
      <c r="B1034">
        <v>2.56</v>
      </c>
    </row>
    <row r="1035" spans="1:2" ht="12.75">
      <c r="A1035" s="29">
        <v>40299</v>
      </c>
      <c r="B1035">
        <v>0.8</v>
      </c>
    </row>
    <row r="1036" spans="1:2" ht="12.75">
      <c r="A1036" s="29">
        <v>40330</v>
      </c>
      <c r="B1036">
        <v>0</v>
      </c>
    </row>
    <row r="1037" spans="1:2" ht="12.75">
      <c r="A1037" s="29">
        <v>40360</v>
      </c>
      <c r="B1037">
        <v>0.6</v>
      </c>
    </row>
    <row r="1038" spans="1:2" ht="12.75">
      <c r="A1038" s="29">
        <v>40391</v>
      </c>
      <c r="B1038">
        <v>0</v>
      </c>
    </row>
    <row r="1039" spans="1:2" ht="12.75">
      <c r="A1039" s="29">
        <v>40422</v>
      </c>
      <c r="B1039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39"/>
  <sheetViews>
    <sheetView zoomScalePageLayoutView="0" workbookViewId="0" topLeftCell="E5">
      <pane ySplit="1020" topLeftCell="A1" activePane="bottomLeft" state="split"/>
      <selection pane="topLeft" activeCell="Y5" sqref="Y5"/>
      <selection pane="bottomLeft" activeCell="P21" sqref="P21"/>
    </sheetView>
  </sheetViews>
  <sheetFormatPr defaultColWidth="9.140625" defaultRowHeight="12.75"/>
  <sheetData>
    <row r="1" spans="1:25" ht="12.75">
      <c r="A1" t="s">
        <v>131</v>
      </c>
      <c r="T1">
        <f>AVERAGE(T9:T69)</f>
        <v>22.051803278688517</v>
      </c>
      <c r="U1" t="s">
        <v>9</v>
      </c>
      <c r="Y1" t="s">
        <v>192</v>
      </c>
    </row>
    <row r="2" spans="20:26" ht="12.75">
      <c r="T2">
        <f>MEDIAN(T8:T94)</f>
        <v>20.395</v>
      </c>
      <c r="U2" t="s">
        <v>10</v>
      </c>
      <c r="Y2" t="s">
        <v>193</v>
      </c>
      <c r="Z2" t="s">
        <v>194</v>
      </c>
    </row>
    <row r="3" spans="5:21" ht="12.75">
      <c r="E3" t="s">
        <v>6</v>
      </c>
      <c r="F3">
        <f>MAX(F8:F94)</f>
        <v>14.57</v>
      </c>
      <c r="G3">
        <f aca="true" t="shared" si="0" ref="G3:S3">MAX(G8:G94)</f>
        <v>12.12</v>
      </c>
      <c r="H3">
        <f t="shared" si="0"/>
        <v>12.15</v>
      </c>
      <c r="I3">
        <f t="shared" si="0"/>
        <v>9.12</v>
      </c>
      <c r="J3">
        <f t="shared" si="0"/>
        <v>2.29</v>
      </c>
      <c r="K3">
        <f t="shared" si="0"/>
        <v>2.08</v>
      </c>
      <c r="L3">
        <f t="shared" si="0"/>
        <v>2.72</v>
      </c>
      <c r="M3">
        <f t="shared" si="0"/>
        <v>2.62</v>
      </c>
      <c r="N3">
        <f t="shared" si="0"/>
        <v>3.26</v>
      </c>
      <c r="O3">
        <f t="shared" si="0"/>
        <v>5.59</v>
      </c>
      <c r="P3">
        <f t="shared" si="0"/>
        <v>11.1</v>
      </c>
      <c r="Q3">
        <f t="shared" si="0"/>
        <v>12.77</v>
      </c>
      <c r="R3">
        <f t="shared" si="0"/>
        <v>46.72</v>
      </c>
      <c r="S3">
        <f t="shared" si="0"/>
        <v>41.38</v>
      </c>
      <c r="T3">
        <f>MAX(T8:T94)</f>
        <v>51.28</v>
      </c>
      <c r="U3" t="s">
        <v>6</v>
      </c>
    </row>
    <row r="4" spans="5:21" ht="12.75">
      <c r="E4" t="s">
        <v>8</v>
      </c>
      <c r="F4" s="1">
        <f>(COUNTIF(F8:F94,0)/COUNT(F8:F94))</f>
        <v>0.012195121951219513</v>
      </c>
      <c r="G4" s="1">
        <f aca="true" t="shared" si="1" ref="G4:Q4">(COUNTIF(G8:G94,0)/COUNT(G8:G94))</f>
        <v>0.012195121951219513</v>
      </c>
      <c r="H4" s="1">
        <f t="shared" si="1"/>
        <v>0.012195121951219513</v>
      </c>
      <c r="I4" s="1">
        <f t="shared" si="1"/>
        <v>0.0125</v>
      </c>
      <c r="J4" s="1">
        <f t="shared" si="1"/>
        <v>0.0379746835443038</v>
      </c>
      <c r="K4" s="1">
        <f t="shared" si="1"/>
        <v>0.125</v>
      </c>
      <c r="L4" s="1">
        <f t="shared" si="1"/>
        <v>0.24050632911392406</v>
      </c>
      <c r="M4" s="1">
        <f t="shared" si="1"/>
        <v>0.25925925925925924</v>
      </c>
      <c r="N4" s="1">
        <f t="shared" si="1"/>
        <v>0.189873417721519</v>
      </c>
      <c r="O4" s="1">
        <f t="shared" si="1"/>
        <v>0.04938271604938271</v>
      </c>
      <c r="P4" s="1">
        <f t="shared" si="1"/>
        <v>0.06097560975609756</v>
      </c>
      <c r="Q4" s="1">
        <f t="shared" si="1"/>
        <v>0.024390243902439025</v>
      </c>
      <c r="R4" s="30">
        <f>MIN(R8:R94)</f>
        <v>5.82</v>
      </c>
      <c r="S4" s="30">
        <f>MIN(S8:S94)</f>
        <v>6.88</v>
      </c>
      <c r="T4" s="30">
        <f>MIN(T8:T94)</f>
        <v>8</v>
      </c>
      <c r="U4" t="s">
        <v>7</v>
      </c>
    </row>
    <row r="5" spans="5:25" ht="12.75">
      <c r="E5" t="s">
        <v>129</v>
      </c>
      <c r="F5">
        <f>AVERAGE(F8:F94)</f>
        <v>3.546341463414633</v>
      </c>
      <c r="G5">
        <f aca="true" t="shared" si="2" ref="G5:S5">AVERAGE(G8:G94)</f>
        <v>3.344024390243902</v>
      </c>
      <c r="H5">
        <f t="shared" si="2"/>
        <v>2.7713414634146343</v>
      </c>
      <c r="I5">
        <f t="shared" si="2"/>
        <v>1.6651250000000004</v>
      </c>
      <c r="J5">
        <f t="shared" si="2"/>
        <v>0.8273417721518985</v>
      </c>
      <c r="K5">
        <f t="shared" si="2"/>
        <v>0.5264999999999997</v>
      </c>
      <c r="L5">
        <f t="shared" si="2"/>
        <v>0.5546835443037974</v>
      </c>
      <c r="M5">
        <f t="shared" si="2"/>
        <v>0.5781481481481484</v>
      </c>
      <c r="N5">
        <f t="shared" si="2"/>
        <v>0.6279746835443037</v>
      </c>
      <c r="O5">
        <f t="shared" si="2"/>
        <v>1.1969135802469133</v>
      </c>
      <c r="P5">
        <f t="shared" si="2"/>
        <v>2.1717073170731713</v>
      </c>
      <c r="Q5">
        <f t="shared" si="2"/>
        <v>3.2619512195121945</v>
      </c>
      <c r="R5">
        <f t="shared" si="2"/>
        <v>21.229746835443045</v>
      </c>
      <c r="S5">
        <f t="shared" si="2"/>
        <v>21.22822784810127</v>
      </c>
      <c r="T5">
        <f>AVERAGE(T8:T94)</f>
        <v>21.33038461538461</v>
      </c>
      <c r="U5" s="1">
        <f>T5/$T$1</f>
        <v>0.9672852757578738</v>
      </c>
      <c r="V5" t="s">
        <v>11</v>
      </c>
      <c r="Y5">
        <f>AVERAGE(Y8:Y94)</f>
        <v>60773.08299260546</v>
      </c>
    </row>
    <row r="6" ht="12.75">
      <c r="U6" s="1"/>
    </row>
    <row r="7" spans="6:24" ht="12.75">
      <c r="F7" t="s">
        <v>44</v>
      </c>
      <c r="G7" t="s">
        <v>45</v>
      </c>
      <c r="H7" t="s">
        <v>46</v>
      </c>
      <c r="I7" t="s">
        <v>47</v>
      </c>
      <c r="J7" t="s">
        <v>48</v>
      </c>
      <c r="K7" t="s">
        <v>49</v>
      </c>
      <c r="L7" t="s">
        <v>124</v>
      </c>
      <c r="M7" t="s">
        <v>125</v>
      </c>
      <c r="N7" t="s">
        <v>40</v>
      </c>
      <c r="O7" t="s">
        <v>41</v>
      </c>
      <c r="P7" t="s">
        <v>42</v>
      </c>
      <c r="Q7" t="s">
        <v>43</v>
      </c>
      <c r="R7" t="s">
        <v>126</v>
      </c>
      <c r="S7" t="s">
        <v>4</v>
      </c>
      <c r="T7" t="s">
        <v>5</v>
      </c>
      <c r="U7" s="1"/>
      <c r="V7" t="s">
        <v>16</v>
      </c>
      <c r="X7" t="s">
        <v>196</v>
      </c>
    </row>
    <row r="8" spans="1:21" ht="12.75">
      <c r="A8" s="29">
        <v>9041</v>
      </c>
      <c r="B8">
        <v>1.89</v>
      </c>
      <c r="E8">
        <v>1924</v>
      </c>
      <c r="O8">
        <v>1.89</v>
      </c>
      <c r="P8">
        <v>3.5</v>
      </c>
      <c r="Q8">
        <v>4.34</v>
      </c>
      <c r="R8">
        <f>SUM(F8:Q8)</f>
        <v>9.73</v>
      </c>
      <c r="U8" s="1"/>
    </row>
    <row r="9" spans="1:24" ht="12.75">
      <c r="A9" s="29">
        <v>9072</v>
      </c>
      <c r="B9">
        <v>3.5</v>
      </c>
      <c r="E9">
        <v>1925</v>
      </c>
      <c r="F9">
        <v>1.86</v>
      </c>
      <c r="G9">
        <v>5.38</v>
      </c>
      <c r="H9">
        <v>2.36</v>
      </c>
      <c r="I9">
        <v>2.9</v>
      </c>
      <c r="J9">
        <v>0.41</v>
      </c>
      <c r="K9">
        <v>0.73</v>
      </c>
      <c r="L9">
        <v>1.26</v>
      </c>
      <c r="M9">
        <v>0</v>
      </c>
      <c r="N9">
        <v>0</v>
      </c>
      <c r="O9">
        <v>2.29</v>
      </c>
      <c r="P9">
        <v>1.02</v>
      </c>
      <c r="Q9">
        <v>1.12</v>
      </c>
      <c r="R9">
        <f>SUM(F9:Q9)</f>
        <v>19.330000000000002</v>
      </c>
      <c r="S9">
        <f>SUM(O8:Q8,F9:N9)</f>
        <v>24.63</v>
      </c>
      <c r="T9">
        <f>SUM(I9:Q9,F10:H10)</f>
        <v>25.69</v>
      </c>
      <c r="U9" s="1">
        <f aca="true" t="shared" si="3" ref="U9:U40">T9/$T$1</f>
        <v>1.1649840911118385</v>
      </c>
      <c r="V9" s="28">
        <f>AVERAGE(U9:U18)</f>
        <v>1.0620446638318124</v>
      </c>
      <c r="X9" s="1">
        <f>S9/$S$5</f>
        <v>1.160247580544176</v>
      </c>
    </row>
    <row r="10" spans="1:24" ht="12.75">
      <c r="A10" s="29">
        <v>9102</v>
      </c>
      <c r="B10">
        <v>4.34</v>
      </c>
      <c r="E10">
        <v>1926</v>
      </c>
      <c r="F10">
        <v>5.9</v>
      </c>
      <c r="G10">
        <v>9.15</v>
      </c>
      <c r="H10">
        <v>0.91</v>
      </c>
      <c r="I10">
        <v>4.08</v>
      </c>
      <c r="J10">
        <v>0.77</v>
      </c>
      <c r="K10">
        <v>1.26</v>
      </c>
      <c r="L10">
        <v>1.93</v>
      </c>
      <c r="M10">
        <v>0</v>
      </c>
      <c r="N10">
        <v>0</v>
      </c>
      <c r="O10">
        <v>0.89</v>
      </c>
      <c r="P10">
        <v>5.64</v>
      </c>
      <c r="Q10">
        <v>5.78</v>
      </c>
      <c r="R10">
        <f aca="true" t="shared" si="4" ref="R10:R73">SUM(F10:Q10)</f>
        <v>36.31</v>
      </c>
      <c r="S10">
        <f aca="true" t="shared" si="5" ref="S10:S73">SUM(O9:Q9,F10:N10)</f>
        <v>28.43</v>
      </c>
      <c r="T10">
        <f aca="true" t="shared" si="6" ref="T10:T73">SUM(I10:Q10,F11:H11)</f>
        <v>31.960000000000004</v>
      </c>
      <c r="U10" s="1">
        <f t="shared" si="3"/>
        <v>1.4493145796782545</v>
      </c>
      <c r="V10" s="28">
        <f>AVERAGE(U10:U19)</f>
        <v>1.0717490856106342</v>
      </c>
      <c r="W10" t="s">
        <v>12</v>
      </c>
      <c r="X10" s="1">
        <f aca="true" t="shared" si="7" ref="X10:X73">S10/$S$5</f>
        <v>1.3392545154230988</v>
      </c>
    </row>
    <row r="11" spans="1:24" ht="12.75">
      <c r="A11" s="29">
        <v>9133</v>
      </c>
      <c r="B11">
        <v>1.86</v>
      </c>
      <c r="E11">
        <v>1927</v>
      </c>
      <c r="F11">
        <v>2.74</v>
      </c>
      <c r="G11">
        <v>5.41</v>
      </c>
      <c r="H11">
        <v>3.46</v>
      </c>
      <c r="I11">
        <v>4.32</v>
      </c>
      <c r="J11">
        <v>0.17</v>
      </c>
      <c r="K11">
        <v>1.45</v>
      </c>
      <c r="L11">
        <v>0.66</v>
      </c>
      <c r="M11">
        <v>0</v>
      </c>
      <c r="N11">
        <v>0.77</v>
      </c>
      <c r="O11">
        <v>2.87</v>
      </c>
      <c r="P11">
        <v>2.87</v>
      </c>
      <c r="Q11">
        <v>4.11</v>
      </c>
      <c r="R11">
        <f t="shared" si="4"/>
        <v>28.830000000000002</v>
      </c>
      <c r="S11">
        <f t="shared" si="5"/>
        <v>31.290000000000003</v>
      </c>
      <c r="T11">
        <f t="shared" si="6"/>
        <v>27.670000000000005</v>
      </c>
      <c r="U11" s="1">
        <f t="shared" si="3"/>
        <v>1.2547726664486016</v>
      </c>
      <c r="V11" s="28">
        <f aca="true" t="shared" si="8" ref="V11:V19">AVERAGE(U11:U20)</f>
        <v>1.0601854054536266</v>
      </c>
      <c r="X11" s="1">
        <f t="shared" si="7"/>
        <v>1.4739807874635515</v>
      </c>
    </row>
    <row r="12" spans="1:24" ht="12.75">
      <c r="A12" s="29">
        <v>9164</v>
      </c>
      <c r="B12">
        <v>5.38</v>
      </c>
      <c r="E12">
        <v>1928</v>
      </c>
      <c r="F12">
        <v>3.03</v>
      </c>
      <c r="G12">
        <v>3.1</v>
      </c>
      <c r="H12">
        <v>4.32</v>
      </c>
      <c r="I12">
        <v>3.31</v>
      </c>
      <c r="J12">
        <v>1.62</v>
      </c>
      <c r="K12">
        <v>0.26</v>
      </c>
      <c r="L12">
        <v>0.34</v>
      </c>
      <c r="M12">
        <v>0</v>
      </c>
      <c r="N12">
        <v>0</v>
      </c>
      <c r="O12">
        <v>1.45</v>
      </c>
      <c r="P12">
        <v>1.56</v>
      </c>
      <c r="Q12">
        <v>2.63</v>
      </c>
      <c r="R12">
        <f t="shared" si="4"/>
        <v>21.619999999999997</v>
      </c>
      <c r="S12">
        <f t="shared" si="5"/>
        <v>25.830000000000002</v>
      </c>
      <c r="T12">
        <f t="shared" si="6"/>
        <v>21.849999999999998</v>
      </c>
      <c r="U12" s="1">
        <f t="shared" si="3"/>
        <v>0.9908486722769041</v>
      </c>
      <c r="V12" s="28">
        <f t="shared" si="8"/>
        <v>1.0625434892503496</v>
      </c>
      <c r="X12" s="1">
        <f t="shared" si="7"/>
        <v>1.216776086295415</v>
      </c>
    </row>
    <row r="13" spans="1:24" ht="12.75">
      <c r="A13" s="29">
        <v>9192</v>
      </c>
      <c r="B13">
        <v>2.36</v>
      </c>
      <c r="E13">
        <v>1929</v>
      </c>
      <c r="F13">
        <v>3.01</v>
      </c>
      <c r="G13">
        <v>2.65</v>
      </c>
      <c r="H13">
        <v>5.02</v>
      </c>
      <c r="I13">
        <v>2.1</v>
      </c>
      <c r="J13">
        <v>0.8</v>
      </c>
      <c r="K13">
        <v>0.42</v>
      </c>
      <c r="L13">
        <v>0</v>
      </c>
      <c r="M13">
        <v>0.62</v>
      </c>
      <c r="N13">
        <v>0.29</v>
      </c>
      <c r="O13">
        <v>0.07</v>
      </c>
      <c r="P13">
        <v>0</v>
      </c>
      <c r="Q13">
        <v>2.87</v>
      </c>
      <c r="R13">
        <f t="shared" si="4"/>
        <v>17.849999999999998</v>
      </c>
      <c r="S13">
        <f t="shared" si="5"/>
        <v>20.550000000000004</v>
      </c>
      <c r="T13">
        <f t="shared" si="6"/>
        <v>21.59</v>
      </c>
      <c r="U13" s="1">
        <f t="shared" si="3"/>
        <v>0.9790582532932889</v>
      </c>
      <c r="V13" s="28">
        <f t="shared" si="8"/>
        <v>1.0540181093698893</v>
      </c>
      <c r="X13" s="1">
        <f t="shared" si="7"/>
        <v>0.9680506609899644</v>
      </c>
    </row>
    <row r="14" spans="1:24" ht="12.75">
      <c r="A14" s="29">
        <v>9223</v>
      </c>
      <c r="B14">
        <v>2.9</v>
      </c>
      <c r="E14">
        <v>1930</v>
      </c>
      <c r="F14">
        <v>6.83</v>
      </c>
      <c r="G14">
        <v>2.79</v>
      </c>
      <c r="H14">
        <v>4.8</v>
      </c>
      <c r="I14">
        <v>2.81</v>
      </c>
      <c r="J14">
        <v>2.16</v>
      </c>
      <c r="K14">
        <v>0</v>
      </c>
      <c r="L14">
        <v>0</v>
      </c>
      <c r="M14">
        <v>0.2</v>
      </c>
      <c r="N14">
        <v>0.33</v>
      </c>
      <c r="O14">
        <v>1.25</v>
      </c>
      <c r="P14">
        <v>1.31</v>
      </c>
      <c r="Q14">
        <v>0.07</v>
      </c>
      <c r="R14">
        <f t="shared" si="4"/>
        <v>22.549999999999997</v>
      </c>
      <c r="S14">
        <f t="shared" si="5"/>
        <v>22.859999999999996</v>
      </c>
      <c r="T14">
        <f t="shared" si="6"/>
        <v>17.560000000000002</v>
      </c>
      <c r="U14" s="1">
        <f t="shared" si="3"/>
        <v>0.7963067590472512</v>
      </c>
      <c r="V14" s="28">
        <f t="shared" si="8"/>
        <v>1.1004995688245267</v>
      </c>
      <c r="X14" s="1">
        <f t="shared" si="7"/>
        <v>1.0768680345610988</v>
      </c>
    </row>
    <row r="15" spans="1:24" ht="12.75">
      <c r="A15" s="29">
        <v>9253</v>
      </c>
      <c r="B15">
        <v>0.41</v>
      </c>
      <c r="E15">
        <v>1931</v>
      </c>
      <c r="F15">
        <v>5.43</v>
      </c>
      <c r="G15">
        <v>2.15</v>
      </c>
      <c r="H15">
        <v>1.85</v>
      </c>
      <c r="I15">
        <v>2.45</v>
      </c>
      <c r="J15">
        <v>0.75</v>
      </c>
      <c r="K15">
        <v>1.45</v>
      </c>
      <c r="L15">
        <v>0</v>
      </c>
      <c r="M15">
        <v>2.1</v>
      </c>
      <c r="N15">
        <v>0.63</v>
      </c>
      <c r="O15">
        <v>0.97</v>
      </c>
      <c r="P15">
        <v>4.94</v>
      </c>
      <c r="Q15">
        <v>5.91</v>
      </c>
      <c r="R15">
        <f t="shared" si="4"/>
        <v>28.63</v>
      </c>
      <c r="S15">
        <f t="shared" si="5"/>
        <v>19.439999999999998</v>
      </c>
      <c r="T15">
        <f t="shared" si="6"/>
        <v>30.64</v>
      </c>
      <c r="U15" s="1">
        <f t="shared" si="3"/>
        <v>1.3894555294537458</v>
      </c>
      <c r="V15" s="28">
        <f t="shared" si="8"/>
        <v>1.1732373844003692</v>
      </c>
      <c r="X15" s="1">
        <f t="shared" si="7"/>
        <v>0.9157617931700682</v>
      </c>
    </row>
    <row r="16" spans="1:24" ht="12.75">
      <c r="A16" s="29">
        <v>9284</v>
      </c>
      <c r="B16">
        <v>0.73</v>
      </c>
      <c r="E16">
        <v>1932</v>
      </c>
      <c r="F16">
        <v>3.43</v>
      </c>
      <c r="G16">
        <v>7.26</v>
      </c>
      <c r="H16">
        <v>0.75</v>
      </c>
      <c r="I16">
        <v>0.62</v>
      </c>
      <c r="J16">
        <v>0.96</v>
      </c>
      <c r="K16">
        <v>1.1</v>
      </c>
      <c r="L16">
        <v>0</v>
      </c>
      <c r="M16">
        <v>0</v>
      </c>
      <c r="N16">
        <v>1.23</v>
      </c>
      <c r="O16">
        <v>0.38</v>
      </c>
      <c r="P16">
        <v>0.43</v>
      </c>
      <c r="Q16">
        <v>1.97</v>
      </c>
      <c r="R16">
        <f t="shared" si="4"/>
        <v>18.13</v>
      </c>
      <c r="S16">
        <f t="shared" si="5"/>
        <v>27.17</v>
      </c>
      <c r="T16">
        <f t="shared" si="6"/>
        <v>16.74</v>
      </c>
      <c r="U16" s="1">
        <f t="shared" si="3"/>
        <v>0.7591215914835412</v>
      </c>
      <c r="V16" s="28">
        <f t="shared" si="8"/>
        <v>1.1662084807755213</v>
      </c>
      <c r="X16" s="1">
        <f t="shared" si="7"/>
        <v>1.2798995843842982</v>
      </c>
    </row>
    <row r="17" spans="1:24" ht="12.75">
      <c r="A17" s="29">
        <v>9314</v>
      </c>
      <c r="B17">
        <v>1.26</v>
      </c>
      <c r="E17">
        <v>1933</v>
      </c>
      <c r="F17">
        <v>6.31</v>
      </c>
      <c r="G17">
        <v>0.95</v>
      </c>
      <c r="H17">
        <v>2.79</v>
      </c>
      <c r="I17">
        <v>0.3</v>
      </c>
      <c r="J17">
        <v>2.29</v>
      </c>
      <c r="K17">
        <v>0.96</v>
      </c>
      <c r="L17">
        <v>0</v>
      </c>
      <c r="M17">
        <v>0.31</v>
      </c>
      <c r="N17">
        <v>0</v>
      </c>
      <c r="O17">
        <v>1.31</v>
      </c>
      <c r="P17">
        <v>0.47</v>
      </c>
      <c r="Q17">
        <v>5.17</v>
      </c>
      <c r="R17">
        <f t="shared" si="4"/>
        <v>20.860000000000003</v>
      </c>
      <c r="S17">
        <f t="shared" si="5"/>
        <v>16.689999999999998</v>
      </c>
      <c r="T17">
        <f t="shared" si="6"/>
        <v>16.669999999999998</v>
      </c>
      <c r="U17" s="1">
        <f t="shared" si="3"/>
        <v>0.7559472479110293</v>
      </c>
      <c r="V17" s="28">
        <f t="shared" si="8"/>
        <v>1.223936186029915</v>
      </c>
      <c r="X17" s="1">
        <f t="shared" si="7"/>
        <v>0.7862173008234794</v>
      </c>
    </row>
    <row r="18" spans="1:24" ht="12.75">
      <c r="A18" s="29">
        <v>9345</v>
      </c>
      <c r="B18">
        <v>0</v>
      </c>
      <c r="E18">
        <v>1934</v>
      </c>
      <c r="F18">
        <v>1.53</v>
      </c>
      <c r="G18">
        <v>3.42</v>
      </c>
      <c r="H18">
        <v>0.91</v>
      </c>
      <c r="I18">
        <v>0</v>
      </c>
      <c r="J18">
        <v>0.64</v>
      </c>
      <c r="K18">
        <v>1.49</v>
      </c>
      <c r="L18">
        <v>0</v>
      </c>
      <c r="M18">
        <v>1.21</v>
      </c>
      <c r="N18">
        <v>0.81</v>
      </c>
      <c r="O18">
        <v>1.62</v>
      </c>
      <c r="P18">
        <v>2.37</v>
      </c>
      <c r="Q18">
        <v>2.03</v>
      </c>
      <c r="R18">
        <f t="shared" si="4"/>
        <v>16.03</v>
      </c>
      <c r="S18">
        <f t="shared" si="5"/>
        <v>16.96</v>
      </c>
      <c r="T18">
        <f t="shared" si="6"/>
        <v>23.83</v>
      </c>
      <c r="U18" s="1">
        <f t="shared" si="3"/>
        <v>1.080637247613667</v>
      </c>
      <c r="V18" s="28">
        <f t="shared" si="8"/>
        <v>1.2688304736982965</v>
      </c>
      <c r="X18" s="1">
        <f t="shared" si="7"/>
        <v>0.7989362146175082</v>
      </c>
    </row>
    <row r="19" spans="1:24" ht="12.75">
      <c r="A19" s="29">
        <v>9376</v>
      </c>
      <c r="B19">
        <v>0</v>
      </c>
      <c r="E19">
        <v>1935</v>
      </c>
      <c r="F19">
        <v>7.48</v>
      </c>
      <c r="G19">
        <v>2.56</v>
      </c>
      <c r="H19">
        <v>3.62</v>
      </c>
      <c r="I19">
        <v>5.79</v>
      </c>
      <c r="J19">
        <v>0.14</v>
      </c>
      <c r="K19">
        <v>0</v>
      </c>
      <c r="L19">
        <v>0.33</v>
      </c>
      <c r="M19">
        <v>2.25</v>
      </c>
      <c r="N19">
        <v>0.03</v>
      </c>
      <c r="O19">
        <v>1.01</v>
      </c>
      <c r="P19">
        <v>1.05</v>
      </c>
      <c r="Q19">
        <v>3.31</v>
      </c>
      <c r="R19">
        <f t="shared" si="4"/>
        <v>27.57</v>
      </c>
      <c r="S19">
        <f t="shared" si="5"/>
        <v>28.22</v>
      </c>
      <c r="T19">
        <f t="shared" si="6"/>
        <v>27.83</v>
      </c>
      <c r="U19" s="1">
        <f t="shared" si="3"/>
        <v>1.2620283089000568</v>
      </c>
      <c r="V19" s="28">
        <f t="shared" si="8"/>
        <v>1.2727757292812756</v>
      </c>
      <c r="X19" s="1">
        <f t="shared" si="7"/>
        <v>1.3293620269166322</v>
      </c>
    </row>
    <row r="20" spans="1:24" ht="12.75">
      <c r="A20" s="29">
        <v>9406</v>
      </c>
      <c r="B20">
        <v>2.29</v>
      </c>
      <c r="E20">
        <v>1936</v>
      </c>
      <c r="F20">
        <v>3.13</v>
      </c>
      <c r="G20">
        <v>9.23</v>
      </c>
      <c r="H20">
        <v>1.56</v>
      </c>
      <c r="I20">
        <v>1.64</v>
      </c>
      <c r="J20">
        <v>0.28</v>
      </c>
      <c r="K20">
        <v>0.94</v>
      </c>
      <c r="L20">
        <v>2.36</v>
      </c>
      <c r="M20">
        <v>0.57</v>
      </c>
      <c r="N20">
        <v>0.04</v>
      </c>
      <c r="O20">
        <v>2.26</v>
      </c>
      <c r="P20">
        <v>0</v>
      </c>
      <c r="Q20">
        <v>8.03</v>
      </c>
      <c r="R20">
        <f t="shared" si="4"/>
        <v>30.04</v>
      </c>
      <c r="S20">
        <f t="shared" si="5"/>
        <v>25.12</v>
      </c>
      <c r="T20">
        <f t="shared" si="6"/>
        <v>29.41</v>
      </c>
      <c r="U20" s="1">
        <f t="shared" si="3"/>
        <v>1.333677778108181</v>
      </c>
      <c r="V20" s="28">
        <f>AVERAGE(U20:U29)</f>
        <v>1.257765618959827</v>
      </c>
      <c r="W20" t="s">
        <v>13</v>
      </c>
      <c r="X20" s="1">
        <f t="shared" si="7"/>
        <v>1.183330053725932</v>
      </c>
    </row>
    <row r="21" spans="1:24" ht="12.75">
      <c r="A21" s="29">
        <v>9437</v>
      </c>
      <c r="B21">
        <v>1.02</v>
      </c>
      <c r="E21">
        <v>1937</v>
      </c>
      <c r="F21">
        <v>3.92</v>
      </c>
      <c r="G21">
        <v>6.94</v>
      </c>
      <c r="H21">
        <v>2.43</v>
      </c>
      <c r="I21">
        <v>0.67</v>
      </c>
      <c r="J21">
        <v>0</v>
      </c>
      <c r="K21">
        <v>0</v>
      </c>
      <c r="L21">
        <v>0.47</v>
      </c>
      <c r="M21">
        <v>0</v>
      </c>
      <c r="N21">
        <v>0</v>
      </c>
      <c r="O21">
        <v>0.25</v>
      </c>
      <c r="P21">
        <v>1.11</v>
      </c>
      <c r="Q21">
        <v>4.67</v>
      </c>
      <c r="R21">
        <f t="shared" si="4"/>
        <v>20.46</v>
      </c>
      <c r="S21">
        <f t="shared" si="5"/>
        <v>24.72</v>
      </c>
      <c r="T21">
        <f t="shared" si="6"/>
        <v>28.189999999999998</v>
      </c>
      <c r="U21" s="1">
        <f t="shared" si="3"/>
        <v>1.2783535044158318</v>
      </c>
      <c r="V21" s="28">
        <f aca="true" t="shared" si="9" ref="V21:V29">AVERAGE(U21:U30)</f>
        <v>1.2004913913586492</v>
      </c>
      <c r="X21" s="1">
        <f t="shared" si="7"/>
        <v>1.164487218475519</v>
      </c>
    </row>
    <row r="22" spans="1:24" ht="12.75">
      <c r="A22" s="29">
        <v>9467</v>
      </c>
      <c r="B22">
        <v>1.12</v>
      </c>
      <c r="E22">
        <v>1938</v>
      </c>
      <c r="F22">
        <v>2.23</v>
      </c>
      <c r="G22">
        <v>10.28</v>
      </c>
      <c r="H22">
        <v>8.51</v>
      </c>
      <c r="I22">
        <v>1.45</v>
      </c>
      <c r="J22">
        <v>2.26</v>
      </c>
      <c r="K22">
        <v>1.08</v>
      </c>
      <c r="L22">
        <v>0.85</v>
      </c>
      <c r="M22">
        <v>0.21</v>
      </c>
      <c r="N22">
        <v>1.27</v>
      </c>
      <c r="O22">
        <v>1.57</v>
      </c>
      <c r="P22">
        <v>0.68</v>
      </c>
      <c r="Q22">
        <v>1.62</v>
      </c>
      <c r="R22">
        <f t="shared" si="4"/>
        <v>32.01</v>
      </c>
      <c r="S22">
        <f t="shared" si="5"/>
        <v>34.17</v>
      </c>
      <c r="T22">
        <f t="shared" si="6"/>
        <v>19.97</v>
      </c>
      <c r="U22" s="1">
        <f t="shared" si="3"/>
        <v>0.9055948734723009</v>
      </c>
      <c r="V22" s="28">
        <f t="shared" si="9"/>
        <v>1.115691070207262</v>
      </c>
      <c r="X22" s="1">
        <f t="shared" si="7"/>
        <v>1.6096492012665244</v>
      </c>
    </row>
    <row r="23" spans="1:24" ht="12.75">
      <c r="A23" s="29">
        <v>9498</v>
      </c>
      <c r="B23">
        <v>5.9</v>
      </c>
      <c r="E23">
        <v>1939</v>
      </c>
      <c r="F23">
        <v>3.23</v>
      </c>
      <c r="G23">
        <v>2.91</v>
      </c>
      <c r="H23">
        <v>2.84</v>
      </c>
      <c r="I23">
        <v>0.99</v>
      </c>
      <c r="J23">
        <v>0.64</v>
      </c>
      <c r="K23">
        <v>0.35</v>
      </c>
      <c r="L23">
        <v>0.59</v>
      </c>
      <c r="M23">
        <v>0.32</v>
      </c>
      <c r="N23">
        <v>1.63</v>
      </c>
      <c r="O23">
        <v>2.32</v>
      </c>
      <c r="P23">
        <v>0.37</v>
      </c>
      <c r="Q23">
        <v>0.45</v>
      </c>
      <c r="R23">
        <f t="shared" si="4"/>
        <v>16.64</v>
      </c>
      <c r="S23">
        <f t="shared" si="5"/>
        <v>17.37</v>
      </c>
      <c r="T23">
        <f t="shared" si="6"/>
        <v>31.839999999999996</v>
      </c>
      <c r="U23" s="1">
        <f t="shared" si="3"/>
        <v>1.4438728478396625</v>
      </c>
      <c r="V23" s="28">
        <f t="shared" si="9"/>
        <v>1.1007263076511347</v>
      </c>
      <c r="X23" s="1">
        <f t="shared" si="7"/>
        <v>0.8182501207491815</v>
      </c>
    </row>
    <row r="24" spans="1:24" ht="12.75">
      <c r="A24" s="29">
        <v>9529</v>
      </c>
      <c r="B24">
        <v>9.15</v>
      </c>
      <c r="E24">
        <v>1940</v>
      </c>
      <c r="F24">
        <v>13.18</v>
      </c>
      <c r="G24">
        <v>8.28</v>
      </c>
      <c r="H24">
        <v>2.72</v>
      </c>
      <c r="I24">
        <v>0.96</v>
      </c>
      <c r="J24">
        <v>0</v>
      </c>
      <c r="K24">
        <v>0.3</v>
      </c>
      <c r="L24">
        <v>0</v>
      </c>
      <c r="M24">
        <v>0.06</v>
      </c>
      <c r="N24">
        <v>0.45</v>
      </c>
      <c r="O24">
        <v>1.51</v>
      </c>
      <c r="P24">
        <v>0.61</v>
      </c>
      <c r="Q24">
        <v>12.77</v>
      </c>
      <c r="R24">
        <f t="shared" si="4"/>
        <v>40.84</v>
      </c>
      <c r="S24">
        <f t="shared" si="5"/>
        <v>29.09</v>
      </c>
      <c r="T24">
        <f t="shared" si="6"/>
        <v>33.6</v>
      </c>
      <c r="U24" s="1">
        <f t="shared" si="3"/>
        <v>1.5236849148056741</v>
      </c>
      <c r="V24" s="28">
        <f t="shared" si="9"/>
        <v>1.00662969460882</v>
      </c>
      <c r="X24" s="1">
        <f t="shared" si="7"/>
        <v>1.3703451935862803</v>
      </c>
    </row>
    <row r="25" spans="1:24" ht="12.75">
      <c r="A25" s="29">
        <v>9557</v>
      </c>
      <c r="B25">
        <v>0.91</v>
      </c>
      <c r="E25">
        <v>1941</v>
      </c>
      <c r="F25">
        <v>6.58</v>
      </c>
      <c r="G25">
        <v>6.84</v>
      </c>
      <c r="H25">
        <v>3.52</v>
      </c>
      <c r="I25">
        <v>3.63</v>
      </c>
      <c r="J25">
        <v>0.3</v>
      </c>
      <c r="K25">
        <v>0.41</v>
      </c>
      <c r="L25">
        <v>0</v>
      </c>
      <c r="M25">
        <v>0.73</v>
      </c>
      <c r="N25">
        <v>0.78</v>
      </c>
      <c r="O25">
        <v>3.34</v>
      </c>
      <c r="P25">
        <v>0.51</v>
      </c>
      <c r="Q25">
        <v>8.62</v>
      </c>
      <c r="R25">
        <f t="shared" si="4"/>
        <v>35.260000000000005</v>
      </c>
      <c r="S25">
        <f t="shared" si="5"/>
        <v>37.67999999999999</v>
      </c>
      <c r="T25">
        <f t="shared" si="6"/>
        <v>29.090000000000003</v>
      </c>
      <c r="U25" s="1">
        <f t="shared" si="3"/>
        <v>1.3191664932052698</v>
      </c>
      <c r="V25" s="28">
        <f t="shared" si="9"/>
        <v>0.9482217728746024</v>
      </c>
      <c r="X25" s="1">
        <f t="shared" si="7"/>
        <v>1.7749950805888977</v>
      </c>
    </row>
    <row r="26" spans="1:24" ht="12.75">
      <c r="A26" s="29">
        <v>9588</v>
      </c>
      <c r="B26">
        <v>4.08</v>
      </c>
      <c r="E26">
        <v>1942</v>
      </c>
      <c r="F26">
        <v>3.05</v>
      </c>
      <c r="G26">
        <v>3.87</v>
      </c>
      <c r="H26">
        <v>3.85</v>
      </c>
      <c r="I26">
        <v>3.72</v>
      </c>
      <c r="J26">
        <v>2.16</v>
      </c>
      <c r="K26">
        <v>0</v>
      </c>
      <c r="L26">
        <v>0</v>
      </c>
      <c r="M26">
        <v>0.38</v>
      </c>
      <c r="N26">
        <v>0.27</v>
      </c>
      <c r="O26">
        <v>0.38</v>
      </c>
      <c r="P26">
        <v>2.3</v>
      </c>
      <c r="Q26">
        <v>3.82</v>
      </c>
      <c r="R26">
        <f t="shared" si="4"/>
        <v>23.799999999999997</v>
      </c>
      <c r="S26">
        <f t="shared" si="5"/>
        <v>29.77</v>
      </c>
      <c r="T26">
        <f t="shared" si="6"/>
        <v>29.470000000000002</v>
      </c>
      <c r="U26" s="1">
        <f t="shared" si="3"/>
        <v>1.3363986440274769</v>
      </c>
      <c r="V26" s="28">
        <f t="shared" si="9"/>
        <v>0.9559762407445958</v>
      </c>
      <c r="X26" s="1">
        <f t="shared" si="7"/>
        <v>1.4023780135119823</v>
      </c>
    </row>
    <row r="27" spans="1:24" ht="12.75">
      <c r="A27" s="29">
        <v>9618</v>
      </c>
      <c r="B27">
        <v>0.77</v>
      </c>
      <c r="E27">
        <v>1943</v>
      </c>
      <c r="F27">
        <v>10.11</v>
      </c>
      <c r="G27">
        <v>1.78</v>
      </c>
      <c r="H27">
        <v>4.55</v>
      </c>
      <c r="I27">
        <v>3.48</v>
      </c>
      <c r="J27">
        <v>0.76</v>
      </c>
      <c r="K27">
        <v>1</v>
      </c>
      <c r="L27">
        <v>0.38</v>
      </c>
      <c r="M27">
        <v>0</v>
      </c>
      <c r="N27">
        <v>0.16</v>
      </c>
      <c r="O27">
        <v>0.63</v>
      </c>
      <c r="P27">
        <v>0.76</v>
      </c>
      <c r="Q27">
        <v>4.76</v>
      </c>
      <c r="R27">
        <f t="shared" si="4"/>
        <v>28.369999999999997</v>
      </c>
      <c r="S27">
        <f t="shared" si="5"/>
        <v>28.720000000000002</v>
      </c>
      <c r="T27">
        <f t="shared" si="6"/>
        <v>26.57</v>
      </c>
      <c r="U27" s="1">
        <f t="shared" si="3"/>
        <v>1.2048901245948442</v>
      </c>
      <c r="V27" s="28">
        <f t="shared" si="9"/>
        <v>0.8724456570222132</v>
      </c>
      <c r="X27" s="1">
        <f t="shared" si="7"/>
        <v>1.3529155709796483</v>
      </c>
    </row>
    <row r="28" spans="1:24" ht="12.75">
      <c r="A28" s="29">
        <v>9649</v>
      </c>
      <c r="B28">
        <v>1.26</v>
      </c>
      <c r="E28">
        <v>1944</v>
      </c>
      <c r="F28">
        <v>5.91</v>
      </c>
      <c r="G28">
        <v>6.61</v>
      </c>
      <c r="H28">
        <v>2.12</v>
      </c>
      <c r="I28">
        <v>2.03</v>
      </c>
      <c r="J28">
        <v>0.57</v>
      </c>
      <c r="K28">
        <v>0.11</v>
      </c>
      <c r="L28">
        <v>0</v>
      </c>
      <c r="M28">
        <v>0</v>
      </c>
      <c r="N28">
        <v>0.03</v>
      </c>
      <c r="O28">
        <v>0.11</v>
      </c>
      <c r="P28">
        <v>5.87</v>
      </c>
      <c r="Q28">
        <v>3.32</v>
      </c>
      <c r="R28">
        <f t="shared" si="4"/>
        <v>26.680000000000003</v>
      </c>
      <c r="S28">
        <f t="shared" si="5"/>
        <v>23.530000000000005</v>
      </c>
      <c r="T28">
        <f t="shared" si="6"/>
        <v>24.7</v>
      </c>
      <c r="U28" s="1">
        <f t="shared" si="3"/>
        <v>1.120089803443457</v>
      </c>
      <c r="V28" s="28">
        <f t="shared" si="9"/>
        <v>0.8251932855571086</v>
      </c>
      <c r="X28" s="1">
        <f t="shared" si="7"/>
        <v>1.1084297836055408</v>
      </c>
    </row>
    <row r="29" spans="1:24" ht="12.75">
      <c r="A29" s="29">
        <v>9679</v>
      </c>
      <c r="B29">
        <v>1.93</v>
      </c>
      <c r="E29">
        <v>1945</v>
      </c>
      <c r="F29">
        <v>1.38</v>
      </c>
      <c r="G29">
        <v>7.66</v>
      </c>
      <c r="H29">
        <v>3.62</v>
      </c>
      <c r="I29">
        <v>1.24</v>
      </c>
      <c r="J29">
        <v>1.06</v>
      </c>
      <c r="K29">
        <v>0.36</v>
      </c>
      <c r="L29">
        <v>0.26</v>
      </c>
      <c r="M29">
        <v>2.62</v>
      </c>
      <c r="N29">
        <v>0.53</v>
      </c>
      <c r="O29">
        <v>5.22</v>
      </c>
      <c r="P29">
        <v>2.71</v>
      </c>
      <c r="Q29">
        <v>4.91</v>
      </c>
      <c r="R29">
        <f t="shared" si="4"/>
        <v>31.57</v>
      </c>
      <c r="S29">
        <f t="shared" si="5"/>
        <v>28.03</v>
      </c>
      <c r="T29">
        <f t="shared" si="6"/>
        <v>24.52</v>
      </c>
      <c r="U29" s="1">
        <f t="shared" si="3"/>
        <v>1.1119272056855694</v>
      </c>
      <c r="V29" s="28">
        <f t="shared" si="9"/>
        <v>0.7667400160575696</v>
      </c>
      <c r="X29" s="1">
        <f t="shared" si="7"/>
        <v>1.320411680172686</v>
      </c>
    </row>
    <row r="30" spans="1:24" ht="12.75">
      <c r="A30" s="29">
        <v>9710</v>
      </c>
      <c r="B30">
        <v>0</v>
      </c>
      <c r="E30">
        <v>1946</v>
      </c>
      <c r="F30">
        <v>0.59</v>
      </c>
      <c r="G30">
        <v>1.82</v>
      </c>
      <c r="H30">
        <v>3.2</v>
      </c>
      <c r="I30">
        <v>0.66</v>
      </c>
      <c r="J30">
        <v>0.72</v>
      </c>
      <c r="K30">
        <v>0</v>
      </c>
      <c r="L30">
        <v>0</v>
      </c>
      <c r="M30">
        <v>0.42</v>
      </c>
      <c r="N30">
        <v>0.37</v>
      </c>
      <c r="O30">
        <v>2.46</v>
      </c>
      <c r="P30">
        <v>6.42</v>
      </c>
      <c r="Q30">
        <v>4</v>
      </c>
      <c r="R30">
        <f t="shared" si="4"/>
        <v>20.66</v>
      </c>
      <c r="S30">
        <f t="shared" si="5"/>
        <v>20.62</v>
      </c>
      <c r="T30">
        <f t="shared" si="6"/>
        <v>16.78</v>
      </c>
      <c r="U30" s="1">
        <f t="shared" si="3"/>
        <v>0.7609355020964051</v>
      </c>
      <c r="V30" s="28">
        <f>AVERAGE(U30:U39)</f>
        <v>0.7465602604894587</v>
      </c>
      <c r="W30" t="s">
        <v>14</v>
      </c>
      <c r="X30" s="1">
        <f t="shared" si="7"/>
        <v>0.9713481571587865</v>
      </c>
    </row>
    <row r="31" spans="1:24" ht="12.75">
      <c r="A31" s="29">
        <v>9741</v>
      </c>
      <c r="B31">
        <v>0</v>
      </c>
      <c r="E31">
        <v>1947</v>
      </c>
      <c r="F31">
        <v>0.14</v>
      </c>
      <c r="G31">
        <v>0.97</v>
      </c>
      <c r="H31">
        <v>0.62</v>
      </c>
      <c r="I31">
        <v>0.86</v>
      </c>
      <c r="J31">
        <v>0.17</v>
      </c>
      <c r="K31">
        <v>0</v>
      </c>
      <c r="L31">
        <v>0</v>
      </c>
      <c r="M31">
        <v>0.36</v>
      </c>
      <c r="N31">
        <v>0.12</v>
      </c>
      <c r="O31">
        <v>1.5</v>
      </c>
      <c r="P31">
        <v>0.4</v>
      </c>
      <c r="Q31">
        <v>0.68</v>
      </c>
      <c r="R31">
        <f t="shared" si="4"/>
        <v>5.82</v>
      </c>
      <c r="S31">
        <f t="shared" si="5"/>
        <v>16.119999999999997</v>
      </c>
      <c r="T31">
        <f t="shared" si="6"/>
        <v>9.49</v>
      </c>
      <c r="U31" s="1">
        <f t="shared" si="3"/>
        <v>0.43035029290195975</v>
      </c>
      <c r="V31" s="28">
        <f aca="true" t="shared" si="10" ref="V31:V39">AVERAGE(U31:U40)</f>
        <v>0.7448370454072379</v>
      </c>
      <c r="X31" s="1">
        <f t="shared" si="7"/>
        <v>0.7593662605916409</v>
      </c>
    </row>
    <row r="32" spans="1:24" ht="12.75">
      <c r="A32" s="29">
        <v>9771</v>
      </c>
      <c r="B32">
        <v>0.89</v>
      </c>
      <c r="E32">
        <v>1948</v>
      </c>
      <c r="F32">
        <v>1.57</v>
      </c>
      <c r="G32">
        <v>1.5</v>
      </c>
      <c r="H32">
        <v>2.33</v>
      </c>
      <c r="I32">
        <v>3.45</v>
      </c>
      <c r="J32">
        <v>0.29</v>
      </c>
      <c r="K32">
        <v>1.3</v>
      </c>
      <c r="L32">
        <v>0</v>
      </c>
      <c r="M32">
        <v>0</v>
      </c>
      <c r="N32">
        <v>0.03</v>
      </c>
      <c r="O32">
        <v>0.35</v>
      </c>
      <c r="P32">
        <v>0.12</v>
      </c>
      <c r="Q32">
        <v>4.31</v>
      </c>
      <c r="R32">
        <f t="shared" si="4"/>
        <v>15.25</v>
      </c>
      <c r="S32">
        <f t="shared" si="5"/>
        <v>13.049999999999999</v>
      </c>
      <c r="T32">
        <f t="shared" si="6"/>
        <v>16.669999999999998</v>
      </c>
      <c r="U32" s="1">
        <f t="shared" si="3"/>
        <v>0.7559472479110293</v>
      </c>
      <c r="V32" s="28">
        <f t="shared" si="10"/>
        <v>0.7716375747123021</v>
      </c>
      <c r="X32" s="1">
        <f t="shared" si="7"/>
        <v>0.6147475000447218</v>
      </c>
    </row>
    <row r="33" spans="1:24" ht="12.75">
      <c r="A33" s="29">
        <v>9802</v>
      </c>
      <c r="B33">
        <v>5.64</v>
      </c>
      <c r="E33">
        <v>1949</v>
      </c>
      <c r="F33">
        <v>1.2</v>
      </c>
      <c r="G33">
        <v>1.56</v>
      </c>
      <c r="H33">
        <v>4.06</v>
      </c>
      <c r="I33">
        <v>0.19</v>
      </c>
      <c r="J33">
        <v>1.41</v>
      </c>
      <c r="K33">
        <v>0.12</v>
      </c>
      <c r="L33">
        <v>0.02</v>
      </c>
      <c r="M33">
        <v>0.24</v>
      </c>
      <c r="N33">
        <v>0.06</v>
      </c>
      <c r="O33">
        <v>0.2</v>
      </c>
      <c r="P33">
        <v>1.27</v>
      </c>
      <c r="Q33">
        <v>0.91</v>
      </c>
      <c r="R33">
        <f t="shared" si="4"/>
        <v>11.239999999999998</v>
      </c>
      <c r="S33">
        <f t="shared" si="5"/>
        <v>13.639999999999997</v>
      </c>
      <c r="T33">
        <f t="shared" si="6"/>
        <v>11.09</v>
      </c>
      <c r="U33" s="1">
        <f t="shared" si="3"/>
        <v>0.5029067174165157</v>
      </c>
      <c r="V33" s="28">
        <f t="shared" si="10"/>
        <v>0.7631121948318417</v>
      </c>
      <c r="X33" s="1">
        <f t="shared" si="7"/>
        <v>0.6425406820390808</v>
      </c>
    </row>
    <row r="34" spans="1:24" ht="12.75">
      <c r="A34" s="29">
        <v>9832</v>
      </c>
      <c r="B34">
        <v>5.78</v>
      </c>
      <c r="E34">
        <v>1950</v>
      </c>
      <c r="F34">
        <v>3.13</v>
      </c>
      <c r="G34">
        <v>1.9</v>
      </c>
      <c r="H34">
        <v>1.64</v>
      </c>
      <c r="I34">
        <v>1.82</v>
      </c>
      <c r="J34">
        <v>0.44</v>
      </c>
      <c r="K34">
        <v>0.03</v>
      </c>
      <c r="L34">
        <v>1.22</v>
      </c>
      <c r="M34">
        <v>0.09</v>
      </c>
      <c r="N34">
        <v>1.09</v>
      </c>
      <c r="O34">
        <v>2.96</v>
      </c>
      <c r="P34">
        <v>7.11</v>
      </c>
      <c r="Q34">
        <v>3.85</v>
      </c>
      <c r="R34">
        <f t="shared" si="4"/>
        <v>25.279999999999998</v>
      </c>
      <c r="S34">
        <f t="shared" si="5"/>
        <v>13.74</v>
      </c>
      <c r="T34">
        <f t="shared" si="6"/>
        <v>20.72</v>
      </c>
      <c r="U34" s="1">
        <f t="shared" si="3"/>
        <v>0.939605697463499</v>
      </c>
      <c r="V34" s="28">
        <f t="shared" si="10"/>
        <v>0.7661958428737103</v>
      </c>
      <c r="X34" s="1">
        <f t="shared" si="7"/>
        <v>0.6472513908516841</v>
      </c>
    </row>
    <row r="35" spans="1:24" ht="12.75">
      <c r="A35" s="29">
        <v>9863</v>
      </c>
      <c r="B35">
        <v>2.74</v>
      </c>
      <c r="E35">
        <v>1951</v>
      </c>
      <c r="F35">
        <v>1.54</v>
      </c>
      <c r="G35">
        <v>0.29</v>
      </c>
      <c r="H35">
        <v>0.28</v>
      </c>
      <c r="I35">
        <v>1.77</v>
      </c>
      <c r="J35">
        <v>0.75</v>
      </c>
      <c r="K35">
        <v>0.47</v>
      </c>
      <c r="L35">
        <v>0.98</v>
      </c>
      <c r="M35">
        <v>0.52</v>
      </c>
      <c r="N35">
        <v>0</v>
      </c>
      <c r="O35">
        <v>0.91</v>
      </c>
      <c r="P35">
        <v>4.1</v>
      </c>
      <c r="Q35">
        <v>7.1</v>
      </c>
      <c r="R35">
        <f t="shared" si="4"/>
        <v>18.71</v>
      </c>
      <c r="S35">
        <f t="shared" si="5"/>
        <v>20.52</v>
      </c>
      <c r="T35">
        <f t="shared" si="6"/>
        <v>30.800000000000004</v>
      </c>
      <c r="U35" s="1">
        <f t="shared" si="3"/>
        <v>1.3967111719052014</v>
      </c>
      <c r="V35" s="28">
        <f t="shared" si="10"/>
        <v>0.7314594546373667</v>
      </c>
      <c r="X35" s="1">
        <f t="shared" si="7"/>
        <v>0.9666374483461833</v>
      </c>
    </row>
    <row r="36" spans="1:24" ht="12.75">
      <c r="A36" s="29">
        <v>9894</v>
      </c>
      <c r="B36">
        <v>5.41</v>
      </c>
      <c r="E36">
        <v>1952</v>
      </c>
      <c r="F36">
        <v>6.8</v>
      </c>
      <c r="G36">
        <v>1.3</v>
      </c>
      <c r="H36">
        <v>6.1</v>
      </c>
      <c r="I36">
        <v>0.8</v>
      </c>
      <c r="J36">
        <v>0.5</v>
      </c>
      <c r="K36">
        <v>0.2</v>
      </c>
      <c r="L36">
        <v>0.3</v>
      </c>
      <c r="M36">
        <v>0</v>
      </c>
      <c r="N36">
        <v>0.9</v>
      </c>
      <c r="O36">
        <v>0.1</v>
      </c>
      <c r="P36">
        <v>1.28</v>
      </c>
      <c r="Q36">
        <v>3.71</v>
      </c>
      <c r="R36">
        <f t="shared" si="4"/>
        <v>21.990000000000002</v>
      </c>
      <c r="S36">
        <f t="shared" si="5"/>
        <v>29.01</v>
      </c>
      <c r="T36">
        <f t="shared" si="6"/>
        <v>11.049999999999999</v>
      </c>
      <c r="U36" s="1">
        <f t="shared" si="3"/>
        <v>0.5010928068036518</v>
      </c>
      <c r="V36" s="28">
        <f t="shared" si="10"/>
        <v>0.6921882898688635</v>
      </c>
      <c r="X36" s="1">
        <f t="shared" si="7"/>
        <v>1.3665766265361978</v>
      </c>
    </row>
    <row r="37" spans="1:24" ht="12.75">
      <c r="A37" s="29">
        <v>9922</v>
      </c>
      <c r="B37">
        <v>3.46</v>
      </c>
      <c r="E37">
        <v>1953</v>
      </c>
      <c r="F37">
        <v>2.15</v>
      </c>
      <c r="G37">
        <v>0.19</v>
      </c>
      <c r="H37">
        <v>0.92</v>
      </c>
      <c r="I37">
        <v>0.86</v>
      </c>
      <c r="J37">
        <v>1.96</v>
      </c>
      <c r="K37">
        <v>0.69</v>
      </c>
      <c r="L37">
        <v>1.56</v>
      </c>
      <c r="M37">
        <v>0.19</v>
      </c>
      <c r="N37">
        <v>0.15</v>
      </c>
      <c r="O37">
        <v>0.65</v>
      </c>
      <c r="P37">
        <v>1.02</v>
      </c>
      <c r="Q37">
        <v>0.38</v>
      </c>
      <c r="R37">
        <f t="shared" si="4"/>
        <v>10.72</v>
      </c>
      <c r="S37">
        <f t="shared" si="5"/>
        <v>13.760000000000002</v>
      </c>
      <c r="T37">
        <f t="shared" si="6"/>
        <v>16.150000000000002</v>
      </c>
      <c r="U37" s="1">
        <f t="shared" si="3"/>
        <v>0.7323664099437989</v>
      </c>
      <c r="V37" s="28">
        <f t="shared" si="10"/>
        <v>0.7136377828659789</v>
      </c>
      <c r="X37" s="1">
        <f t="shared" si="7"/>
        <v>0.6481935326142049</v>
      </c>
    </row>
    <row r="38" spans="1:24" ht="12.75">
      <c r="A38" s="29">
        <v>9953</v>
      </c>
      <c r="B38">
        <v>4.32</v>
      </c>
      <c r="E38">
        <v>1954</v>
      </c>
      <c r="F38">
        <v>2.68</v>
      </c>
      <c r="G38">
        <v>2.69</v>
      </c>
      <c r="H38">
        <v>3.32</v>
      </c>
      <c r="I38">
        <v>0.19</v>
      </c>
      <c r="J38">
        <v>0.11</v>
      </c>
      <c r="K38">
        <v>0.59</v>
      </c>
      <c r="L38">
        <v>0.77</v>
      </c>
      <c r="M38">
        <v>0</v>
      </c>
      <c r="N38">
        <v>0</v>
      </c>
      <c r="O38">
        <v>0</v>
      </c>
      <c r="P38">
        <v>1.46</v>
      </c>
      <c r="Q38">
        <v>3.69</v>
      </c>
      <c r="R38">
        <f t="shared" si="4"/>
        <v>15.499999999999998</v>
      </c>
      <c r="S38">
        <f t="shared" si="5"/>
        <v>12.399999999999999</v>
      </c>
      <c r="T38">
        <f t="shared" si="6"/>
        <v>11.809999999999999</v>
      </c>
      <c r="U38" s="1">
        <f t="shared" si="3"/>
        <v>0.5355571084480658</v>
      </c>
      <c r="V38" s="28">
        <f t="shared" si="10"/>
        <v>0.7273328079931016</v>
      </c>
      <c r="X38" s="1">
        <f t="shared" si="7"/>
        <v>0.5841278927628007</v>
      </c>
    </row>
    <row r="39" spans="1:24" ht="12.75">
      <c r="A39" s="29">
        <v>9983</v>
      </c>
      <c r="B39">
        <v>0.17</v>
      </c>
      <c r="E39">
        <v>1955</v>
      </c>
      <c r="F39">
        <v>2.96</v>
      </c>
      <c r="G39">
        <v>1.36</v>
      </c>
      <c r="H39">
        <v>0.68</v>
      </c>
      <c r="I39">
        <v>2.21</v>
      </c>
      <c r="J39">
        <v>1.21</v>
      </c>
      <c r="K39">
        <v>0.02</v>
      </c>
      <c r="L39">
        <v>0.11</v>
      </c>
      <c r="M39">
        <v>0.1</v>
      </c>
      <c r="N39">
        <v>0.07</v>
      </c>
      <c r="O39">
        <v>0.13</v>
      </c>
      <c r="P39">
        <v>2.04</v>
      </c>
      <c r="Q39">
        <v>9.91</v>
      </c>
      <c r="R39">
        <f t="shared" si="4"/>
        <v>20.8</v>
      </c>
      <c r="S39">
        <f t="shared" si="5"/>
        <v>13.87</v>
      </c>
      <c r="T39">
        <f t="shared" si="6"/>
        <v>20.07</v>
      </c>
      <c r="U39" s="1">
        <f t="shared" si="3"/>
        <v>0.9101296500044608</v>
      </c>
      <c r="V39" s="28">
        <f t="shared" si="10"/>
        <v>0.7886429867079013</v>
      </c>
      <c r="X39" s="1">
        <f t="shared" si="7"/>
        <v>0.6533753123080682</v>
      </c>
    </row>
    <row r="40" spans="1:24" ht="12.75">
      <c r="A40" s="29">
        <v>10014</v>
      </c>
      <c r="B40">
        <v>1.45</v>
      </c>
      <c r="E40">
        <v>1956</v>
      </c>
      <c r="F40">
        <v>3.11</v>
      </c>
      <c r="G40">
        <v>1.02</v>
      </c>
      <c r="H40">
        <v>0.14</v>
      </c>
      <c r="I40">
        <v>2.6</v>
      </c>
      <c r="J40">
        <v>1.52</v>
      </c>
      <c r="K40">
        <v>0.13</v>
      </c>
      <c r="L40">
        <v>2.67</v>
      </c>
      <c r="M40">
        <v>0</v>
      </c>
      <c r="N40">
        <v>0.65</v>
      </c>
      <c r="O40">
        <v>1.33</v>
      </c>
      <c r="P40">
        <v>0</v>
      </c>
      <c r="Q40">
        <v>0.5</v>
      </c>
      <c r="R40">
        <f t="shared" si="4"/>
        <v>13.67</v>
      </c>
      <c r="S40">
        <f t="shared" si="5"/>
        <v>23.92</v>
      </c>
      <c r="T40">
        <f t="shared" si="6"/>
        <v>16.400000000000002</v>
      </c>
      <c r="U40" s="1">
        <f t="shared" si="3"/>
        <v>0.7437033512741982</v>
      </c>
      <c r="V40" s="28">
        <f>AVERAGE(U40:U49)</f>
        <v>0.8073262660203995</v>
      </c>
      <c r="W40" t="s">
        <v>15</v>
      </c>
      <c r="X40" s="1">
        <f t="shared" si="7"/>
        <v>1.1268015479746933</v>
      </c>
    </row>
    <row r="41" spans="1:24" ht="12.75">
      <c r="A41" s="29">
        <v>10044</v>
      </c>
      <c r="B41">
        <v>0.66</v>
      </c>
      <c r="E41">
        <v>1957</v>
      </c>
      <c r="F41">
        <v>3</v>
      </c>
      <c r="G41">
        <v>2.7</v>
      </c>
      <c r="H41">
        <v>1.3</v>
      </c>
      <c r="I41">
        <v>0.7</v>
      </c>
      <c r="J41">
        <v>1.65</v>
      </c>
      <c r="K41">
        <v>0.08</v>
      </c>
      <c r="L41">
        <v>0</v>
      </c>
      <c r="M41">
        <v>0</v>
      </c>
      <c r="N41">
        <v>0.2</v>
      </c>
      <c r="O41">
        <v>1.12</v>
      </c>
      <c r="P41">
        <v>0.6</v>
      </c>
      <c r="Q41">
        <v>2.52</v>
      </c>
      <c r="R41">
        <f t="shared" si="4"/>
        <v>13.87</v>
      </c>
      <c r="S41">
        <f t="shared" si="5"/>
        <v>11.459999999999999</v>
      </c>
      <c r="T41">
        <f t="shared" si="6"/>
        <v>15.4</v>
      </c>
      <c r="U41" s="1">
        <f aca="true" t="shared" si="11" ref="U41:U72">T41/$T$1</f>
        <v>0.6983555859526007</v>
      </c>
      <c r="V41" s="28">
        <f aca="true" t="shared" si="12" ref="V41:V49">AVERAGE(U41:U50)</f>
        <v>0.8413824377769188</v>
      </c>
      <c r="X41" s="1">
        <f t="shared" si="7"/>
        <v>0.5398472299243303</v>
      </c>
    </row>
    <row r="42" spans="1:24" ht="12.75">
      <c r="A42" s="29">
        <v>10075</v>
      </c>
      <c r="B42">
        <v>0</v>
      </c>
      <c r="E42">
        <v>1958</v>
      </c>
      <c r="F42">
        <v>1.8</v>
      </c>
      <c r="G42">
        <v>3.98</v>
      </c>
      <c r="H42">
        <v>2.75</v>
      </c>
      <c r="I42">
        <v>1.48</v>
      </c>
      <c r="J42">
        <v>0.86</v>
      </c>
      <c r="K42">
        <v>0.46</v>
      </c>
      <c r="L42">
        <v>0.08</v>
      </c>
      <c r="M42">
        <v>1.45</v>
      </c>
      <c r="N42">
        <v>0.4</v>
      </c>
      <c r="O42">
        <v>0.26</v>
      </c>
      <c r="P42">
        <v>0.4</v>
      </c>
      <c r="Q42">
        <v>0.6</v>
      </c>
      <c r="R42">
        <f t="shared" si="4"/>
        <v>14.520000000000001</v>
      </c>
      <c r="S42">
        <f t="shared" si="5"/>
        <v>17.5</v>
      </c>
      <c r="T42">
        <f t="shared" si="6"/>
        <v>14.79</v>
      </c>
      <c r="U42" s="1">
        <f t="shared" si="11"/>
        <v>0.6706934491064261</v>
      </c>
      <c r="V42" s="28">
        <f t="shared" si="12"/>
        <v>0.8553495494959711</v>
      </c>
      <c r="X42" s="1">
        <f t="shared" si="7"/>
        <v>0.8243740422055656</v>
      </c>
    </row>
    <row r="43" spans="1:24" ht="12.75">
      <c r="A43" s="29">
        <v>10106</v>
      </c>
      <c r="B43">
        <v>0.77</v>
      </c>
      <c r="E43">
        <v>1959</v>
      </c>
      <c r="F43">
        <v>2.28</v>
      </c>
      <c r="G43">
        <v>6.02</v>
      </c>
      <c r="H43">
        <v>0.5</v>
      </c>
      <c r="I43">
        <v>0.9</v>
      </c>
      <c r="J43">
        <v>0.58</v>
      </c>
      <c r="K43">
        <v>0.08</v>
      </c>
      <c r="L43">
        <v>0.16</v>
      </c>
      <c r="M43">
        <v>0</v>
      </c>
      <c r="N43">
        <v>2.3</v>
      </c>
      <c r="O43">
        <v>0.04</v>
      </c>
      <c r="P43">
        <v>0</v>
      </c>
      <c r="Q43">
        <v>0.62</v>
      </c>
      <c r="R43">
        <f t="shared" si="4"/>
        <v>13.479999999999999</v>
      </c>
      <c r="S43">
        <f t="shared" si="5"/>
        <v>14.079999999999998</v>
      </c>
      <c r="T43">
        <f t="shared" si="6"/>
        <v>11.77</v>
      </c>
      <c r="U43" s="1">
        <f t="shared" si="11"/>
        <v>0.533743197835202</v>
      </c>
      <c r="V43" s="28">
        <f t="shared" si="12"/>
        <v>0.9392429153409264</v>
      </c>
      <c r="X43" s="1">
        <f t="shared" si="7"/>
        <v>0.6632678008145351</v>
      </c>
    </row>
    <row r="44" spans="1:24" ht="12.75">
      <c r="A44" s="29">
        <v>10136</v>
      </c>
      <c r="B44">
        <v>2.87</v>
      </c>
      <c r="E44">
        <v>1960</v>
      </c>
      <c r="F44">
        <v>3.02</v>
      </c>
      <c r="G44">
        <v>2.72</v>
      </c>
      <c r="H44">
        <v>1.35</v>
      </c>
      <c r="I44">
        <v>0.78</v>
      </c>
      <c r="J44">
        <v>0.24</v>
      </c>
      <c r="K44">
        <v>0</v>
      </c>
      <c r="L44">
        <v>1.22</v>
      </c>
      <c r="M44">
        <v>0.06</v>
      </c>
      <c r="N44">
        <v>0.38</v>
      </c>
      <c r="O44">
        <v>1.02</v>
      </c>
      <c r="P44">
        <v>4.18</v>
      </c>
      <c r="Q44">
        <v>1.82</v>
      </c>
      <c r="R44">
        <f t="shared" si="4"/>
        <v>16.79</v>
      </c>
      <c r="S44">
        <f t="shared" si="5"/>
        <v>10.430000000000001</v>
      </c>
      <c r="T44">
        <f t="shared" si="6"/>
        <v>13.059999999999999</v>
      </c>
      <c r="U44" s="1">
        <f t="shared" si="11"/>
        <v>0.5922418151000626</v>
      </c>
      <c r="V44" s="28">
        <f t="shared" si="12"/>
        <v>0.9548878943768775</v>
      </c>
      <c r="X44" s="1">
        <f t="shared" si="7"/>
        <v>0.4913269291545172</v>
      </c>
    </row>
    <row r="45" spans="1:24" ht="12.75">
      <c r="A45" s="29">
        <v>10167</v>
      </c>
      <c r="B45">
        <v>2.87</v>
      </c>
      <c r="E45">
        <v>1961</v>
      </c>
      <c r="F45">
        <v>0.5</v>
      </c>
      <c r="G45">
        <v>1.24</v>
      </c>
      <c r="H45">
        <v>1.62</v>
      </c>
      <c r="I45">
        <v>1.1</v>
      </c>
      <c r="J45">
        <v>0.78</v>
      </c>
      <c r="K45">
        <v>0.3</v>
      </c>
      <c r="L45">
        <v>0.26</v>
      </c>
      <c r="M45">
        <v>1.44</v>
      </c>
      <c r="N45">
        <v>1.18</v>
      </c>
      <c r="O45">
        <v>0.78</v>
      </c>
      <c r="P45">
        <v>2.28</v>
      </c>
      <c r="Q45">
        <v>1.22</v>
      </c>
      <c r="R45">
        <f t="shared" si="4"/>
        <v>12.7</v>
      </c>
      <c r="S45">
        <f t="shared" si="5"/>
        <v>15.439999999999998</v>
      </c>
      <c r="T45">
        <f t="shared" si="6"/>
        <v>22.14</v>
      </c>
      <c r="U45" s="1">
        <f t="shared" si="11"/>
        <v>1.0039995242201676</v>
      </c>
      <c r="V45" s="28">
        <f t="shared" si="12"/>
        <v>0.9684015284427134</v>
      </c>
      <c r="X45" s="1">
        <f t="shared" si="7"/>
        <v>0.727333440665939</v>
      </c>
    </row>
    <row r="46" spans="1:24" ht="12.75">
      <c r="A46" s="29">
        <v>10197</v>
      </c>
      <c r="B46">
        <v>4.11</v>
      </c>
      <c r="E46">
        <v>1962</v>
      </c>
      <c r="F46">
        <v>1.64</v>
      </c>
      <c r="G46">
        <v>8.8</v>
      </c>
      <c r="H46">
        <v>2.36</v>
      </c>
      <c r="I46">
        <v>0.12</v>
      </c>
      <c r="J46">
        <v>0.94</v>
      </c>
      <c r="K46">
        <v>0.56</v>
      </c>
      <c r="L46">
        <v>0.56</v>
      </c>
      <c r="M46">
        <v>0.4</v>
      </c>
      <c r="N46">
        <v>0.75</v>
      </c>
      <c r="O46">
        <v>0.95</v>
      </c>
      <c r="P46">
        <v>0.44</v>
      </c>
      <c r="Q46">
        <v>0.85</v>
      </c>
      <c r="R46">
        <f t="shared" si="4"/>
        <v>18.370000000000005</v>
      </c>
      <c r="S46">
        <f t="shared" si="5"/>
        <v>20.409999999999997</v>
      </c>
      <c r="T46">
        <f t="shared" si="6"/>
        <v>15.780000000000001</v>
      </c>
      <c r="U46" s="1">
        <f t="shared" si="11"/>
        <v>0.7155877367748078</v>
      </c>
      <c r="V46" s="28">
        <f t="shared" si="12"/>
        <v>0.9462718189657741</v>
      </c>
      <c r="X46" s="1">
        <f t="shared" si="7"/>
        <v>0.9614556686523196</v>
      </c>
    </row>
    <row r="47" spans="1:24" ht="12.75">
      <c r="A47" s="29">
        <v>10228</v>
      </c>
      <c r="B47">
        <v>3.03</v>
      </c>
      <c r="E47">
        <v>1963</v>
      </c>
      <c r="F47">
        <v>5.55</v>
      </c>
      <c r="G47">
        <v>1.2</v>
      </c>
      <c r="H47">
        <v>3.46</v>
      </c>
      <c r="I47">
        <v>3.85</v>
      </c>
      <c r="J47">
        <v>2</v>
      </c>
      <c r="K47">
        <v>1.8</v>
      </c>
      <c r="L47">
        <v>0</v>
      </c>
      <c r="M47">
        <v>0.34</v>
      </c>
      <c r="N47">
        <v>1.58</v>
      </c>
      <c r="O47">
        <v>0.75</v>
      </c>
      <c r="P47">
        <v>3.52</v>
      </c>
      <c r="Q47">
        <v>0.5</v>
      </c>
      <c r="R47">
        <f t="shared" si="4"/>
        <v>24.55</v>
      </c>
      <c r="S47">
        <f t="shared" si="5"/>
        <v>22.020000000000003</v>
      </c>
      <c r="T47">
        <f t="shared" si="6"/>
        <v>19.17</v>
      </c>
      <c r="U47" s="1">
        <f t="shared" si="11"/>
        <v>0.8693166612150232</v>
      </c>
      <c r="V47" s="28">
        <f t="shared" si="12"/>
        <v>0.9797384697731129</v>
      </c>
      <c r="X47" s="1">
        <f t="shared" si="7"/>
        <v>1.0372980805352319</v>
      </c>
    </row>
    <row r="48" spans="1:24" ht="12.75">
      <c r="A48" s="29">
        <v>10259</v>
      </c>
      <c r="B48">
        <v>3.1</v>
      </c>
      <c r="E48">
        <v>1964</v>
      </c>
      <c r="F48">
        <v>2.58</v>
      </c>
      <c r="G48">
        <v>0.3</v>
      </c>
      <c r="H48">
        <v>1.95</v>
      </c>
      <c r="I48">
        <v>1.89</v>
      </c>
      <c r="J48">
        <v>1.63</v>
      </c>
      <c r="K48">
        <v>1</v>
      </c>
      <c r="L48">
        <v>0.73</v>
      </c>
      <c r="M48">
        <v>1.07</v>
      </c>
      <c r="N48">
        <v>0</v>
      </c>
      <c r="O48">
        <v>0.66</v>
      </c>
      <c r="P48">
        <v>3.95</v>
      </c>
      <c r="Q48">
        <v>7.96</v>
      </c>
      <c r="R48">
        <f t="shared" si="4"/>
        <v>23.720000000000002</v>
      </c>
      <c r="S48">
        <f t="shared" si="5"/>
        <v>15.920000000000002</v>
      </c>
      <c r="T48">
        <f t="shared" si="6"/>
        <v>25.330000000000002</v>
      </c>
      <c r="U48" s="1">
        <f t="shared" si="11"/>
        <v>1.1486588955960635</v>
      </c>
      <c r="V48" s="28">
        <f t="shared" si="12"/>
        <v>0.9766094739659227</v>
      </c>
      <c r="X48" s="1">
        <f t="shared" si="7"/>
        <v>0.7499448429664347</v>
      </c>
    </row>
    <row r="49" spans="1:24" ht="12.75">
      <c r="A49" s="29">
        <v>10288</v>
      </c>
      <c r="B49">
        <v>4.32</v>
      </c>
      <c r="E49">
        <v>1965</v>
      </c>
      <c r="F49">
        <v>4.59</v>
      </c>
      <c r="G49">
        <v>1.05</v>
      </c>
      <c r="H49">
        <v>0.8</v>
      </c>
      <c r="I49">
        <v>1.56</v>
      </c>
      <c r="J49">
        <v>0.56</v>
      </c>
      <c r="K49">
        <v>0.76</v>
      </c>
      <c r="L49">
        <v>0.9</v>
      </c>
      <c r="M49">
        <v>2.2</v>
      </c>
      <c r="N49">
        <v>0.5</v>
      </c>
      <c r="O49">
        <v>0.25</v>
      </c>
      <c r="P49">
        <v>11.1</v>
      </c>
      <c r="Q49">
        <v>3.58</v>
      </c>
      <c r="R49">
        <f t="shared" si="4"/>
        <v>27.85</v>
      </c>
      <c r="S49">
        <f t="shared" si="5"/>
        <v>25.49</v>
      </c>
      <c r="T49">
        <f t="shared" si="6"/>
        <v>24.189999999999998</v>
      </c>
      <c r="U49" s="1">
        <f t="shared" si="11"/>
        <v>1.096962443129442</v>
      </c>
      <c r="V49" s="28">
        <f t="shared" si="12"/>
        <v>0.9473601653334922</v>
      </c>
      <c r="X49" s="1">
        <f t="shared" si="7"/>
        <v>1.2007596763325639</v>
      </c>
    </row>
    <row r="50" spans="1:24" ht="12.75">
      <c r="A50" s="29">
        <v>10319</v>
      </c>
      <c r="B50">
        <v>3.31</v>
      </c>
      <c r="E50">
        <v>1966</v>
      </c>
      <c r="F50">
        <v>0.9</v>
      </c>
      <c r="G50">
        <v>1.28</v>
      </c>
      <c r="H50">
        <v>0.6</v>
      </c>
      <c r="I50">
        <v>0.45</v>
      </c>
      <c r="J50">
        <v>0.22</v>
      </c>
      <c r="K50">
        <v>0.2</v>
      </c>
      <c r="L50">
        <v>0.28</v>
      </c>
      <c r="M50">
        <v>1.94</v>
      </c>
      <c r="N50">
        <v>0.46</v>
      </c>
      <c r="O50">
        <v>0.08</v>
      </c>
      <c r="P50">
        <v>3.74</v>
      </c>
      <c r="Q50">
        <v>4.16</v>
      </c>
      <c r="R50">
        <f t="shared" si="4"/>
        <v>14.310000000000002</v>
      </c>
      <c r="S50">
        <f t="shared" si="5"/>
        <v>21.26</v>
      </c>
      <c r="T50">
        <f t="shared" si="6"/>
        <v>23.91</v>
      </c>
      <c r="U50" s="1">
        <f t="shared" si="11"/>
        <v>1.0842650688393949</v>
      </c>
      <c r="V50" s="28">
        <f>AVERAGE(U50:U59)</f>
        <v>0.9032821374408995</v>
      </c>
      <c r="W50" t="s">
        <v>97</v>
      </c>
      <c r="X50" s="1">
        <f t="shared" si="7"/>
        <v>1.0014966935594471</v>
      </c>
    </row>
    <row r="51" spans="1:24" ht="12.75">
      <c r="A51" s="29">
        <v>10349</v>
      </c>
      <c r="B51">
        <v>1.62</v>
      </c>
      <c r="E51">
        <v>1967</v>
      </c>
      <c r="F51">
        <v>4.8</v>
      </c>
      <c r="G51">
        <v>0.58</v>
      </c>
      <c r="H51">
        <v>7</v>
      </c>
      <c r="I51">
        <v>5.36</v>
      </c>
      <c r="J51">
        <v>0.98</v>
      </c>
      <c r="K51">
        <v>0.18</v>
      </c>
      <c r="L51">
        <v>0.98</v>
      </c>
      <c r="M51">
        <v>0.88</v>
      </c>
      <c r="N51">
        <v>1.48</v>
      </c>
      <c r="O51">
        <v>0.44</v>
      </c>
      <c r="P51">
        <v>3.1</v>
      </c>
      <c r="Q51">
        <v>0.88</v>
      </c>
      <c r="R51">
        <f t="shared" si="4"/>
        <v>26.66</v>
      </c>
      <c r="S51">
        <f t="shared" si="5"/>
        <v>30.22</v>
      </c>
      <c r="T51">
        <f t="shared" si="6"/>
        <v>18.48</v>
      </c>
      <c r="U51" s="1">
        <f t="shared" si="11"/>
        <v>0.8380267031431208</v>
      </c>
      <c r="V51" s="28">
        <f aca="true" t="shared" si="13" ref="V51:V59">AVERAGE(U51:U60)</f>
        <v>0.8487741235243395</v>
      </c>
      <c r="X51" s="1">
        <f t="shared" si="7"/>
        <v>1.4235762031686967</v>
      </c>
    </row>
    <row r="52" spans="1:24" ht="12.75">
      <c r="A52" s="29">
        <v>10380</v>
      </c>
      <c r="B52">
        <v>0.26</v>
      </c>
      <c r="E52">
        <v>1968</v>
      </c>
      <c r="F52">
        <v>1.38</v>
      </c>
      <c r="G52">
        <v>1.48</v>
      </c>
      <c r="H52">
        <v>1.34</v>
      </c>
      <c r="I52">
        <v>0.48</v>
      </c>
      <c r="J52">
        <v>1.04</v>
      </c>
      <c r="K52">
        <v>0.38</v>
      </c>
      <c r="L52">
        <v>1.36</v>
      </c>
      <c r="M52">
        <v>0.34</v>
      </c>
      <c r="N52">
        <v>0.02</v>
      </c>
      <c r="O52">
        <v>0.98</v>
      </c>
      <c r="P52">
        <v>1.72</v>
      </c>
      <c r="Q52">
        <v>4.72</v>
      </c>
      <c r="R52">
        <f t="shared" si="4"/>
        <v>15.239999999999998</v>
      </c>
      <c r="S52">
        <f t="shared" si="5"/>
        <v>12.24</v>
      </c>
      <c r="T52">
        <f t="shared" si="6"/>
        <v>33.290000000000006</v>
      </c>
      <c r="U52" s="1">
        <f t="shared" si="11"/>
        <v>1.5096271075559793</v>
      </c>
      <c r="V52" s="28">
        <f t="shared" si="13"/>
        <v>0.8844628148324366</v>
      </c>
      <c r="X52" s="1">
        <f t="shared" si="7"/>
        <v>0.5765907586626356</v>
      </c>
    </row>
    <row r="53" spans="1:24" ht="12.75">
      <c r="A53" s="29">
        <v>10410</v>
      </c>
      <c r="B53">
        <v>0.34</v>
      </c>
      <c r="E53">
        <v>1969</v>
      </c>
      <c r="F53">
        <v>14.57</v>
      </c>
      <c r="G53">
        <v>6.98</v>
      </c>
      <c r="H53">
        <v>0.7</v>
      </c>
      <c r="I53">
        <v>1.1</v>
      </c>
      <c r="J53">
        <v>0.38</v>
      </c>
      <c r="K53">
        <v>0.98</v>
      </c>
      <c r="L53">
        <v>0.52</v>
      </c>
      <c r="M53">
        <v>0.28</v>
      </c>
      <c r="N53">
        <v>0</v>
      </c>
      <c r="O53">
        <v>1.46</v>
      </c>
      <c r="P53">
        <v>0.74</v>
      </c>
      <c r="Q53">
        <v>1.86</v>
      </c>
      <c r="R53">
        <f t="shared" si="4"/>
        <v>29.57</v>
      </c>
      <c r="S53">
        <f t="shared" si="5"/>
        <v>32.93000000000001</v>
      </c>
      <c r="T53">
        <f t="shared" si="6"/>
        <v>15.22</v>
      </c>
      <c r="U53" s="1">
        <f t="shared" si="11"/>
        <v>0.6901929881947132</v>
      </c>
      <c r="V53" s="28">
        <f t="shared" si="13"/>
        <v>0.8387069196229447</v>
      </c>
      <c r="X53" s="1">
        <f t="shared" si="7"/>
        <v>1.5512364119902446</v>
      </c>
    </row>
    <row r="54" spans="1:24" ht="12.75">
      <c r="A54" s="29">
        <v>10441</v>
      </c>
      <c r="B54">
        <v>0</v>
      </c>
      <c r="E54">
        <v>1970</v>
      </c>
      <c r="F54">
        <v>4.98</v>
      </c>
      <c r="G54">
        <v>1.24</v>
      </c>
      <c r="H54">
        <v>1.68</v>
      </c>
      <c r="I54">
        <v>0.6</v>
      </c>
      <c r="J54">
        <v>0</v>
      </c>
      <c r="K54">
        <v>0.24</v>
      </c>
      <c r="L54">
        <v>0.22</v>
      </c>
      <c r="M54">
        <v>0</v>
      </c>
      <c r="N54">
        <v>0</v>
      </c>
      <c r="O54">
        <v>0.22</v>
      </c>
      <c r="P54">
        <v>5.66</v>
      </c>
      <c r="Q54">
        <v>4.96</v>
      </c>
      <c r="R54">
        <f t="shared" si="4"/>
        <v>19.8</v>
      </c>
      <c r="S54">
        <f t="shared" si="5"/>
        <v>13.020000000000001</v>
      </c>
      <c r="T54">
        <f t="shared" si="6"/>
        <v>16.04</v>
      </c>
      <c r="U54" s="1">
        <f t="shared" si="11"/>
        <v>0.727378155758423</v>
      </c>
      <c r="V54" s="28">
        <f t="shared" si="13"/>
        <v>0.8653714056320441</v>
      </c>
      <c r="X54" s="1">
        <f t="shared" si="7"/>
        <v>0.6133342874009409</v>
      </c>
    </row>
    <row r="55" spans="1:24" ht="12.75">
      <c r="A55" s="29">
        <v>10472</v>
      </c>
      <c r="B55">
        <v>0</v>
      </c>
      <c r="E55">
        <v>1971</v>
      </c>
      <c r="F55">
        <v>2.6</v>
      </c>
      <c r="G55">
        <v>0.32</v>
      </c>
      <c r="H55">
        <v>1.22</v>
      </c>
      <c r="I55">
        <v>0.6</v>
      </c>
      <c r="J55">
        <v>2</v>
      </c>
      <c r="K55">
        <v>0.24</v>
      </c>
      <c r="L55">
        <v>0.52</v>
      </c>
      <c r="M55">
        <v>1.62</v>
      </c>
      <c r="N55">
        <v>0.54</v>
      </c>
      <c r="O55">
        <v>0.18</v>
      </c>
      <c r="P55">
        <v>2.52</v>
      </c>
      <c r="Q55">
        <v>7.92</v>
      </c>
      <c r="R55">
        <f t="shared" si="4"/>
        <v>20.28</v>
      </c>
      <c r="S55">
        <f t="shared" si="5"/>
        <v>20.499999999999996</v>
      </c>
      <c r="T55">
        <f t="shared" si="6"/>
        <v>17.26</v>
      </c>
      <c r="U55" s="1">
        <f t="shared" si="11"/>
        <v>0.782702429450772</v>
      </c>
      <c r="V55" s="28">
        <f t="shared" si="13"/>
        <v>0.9041890927473315</v>
      </c>
      <c r="X55" s="1">
        <f t="shared" si="7"/>
        <v>0.9656953065836624</v>
      </c>
    </row>
    <row r="56" spans="1:24" ht="12.75">
      <c r="A56" s="29">
        <v>10502</v>
      </c>
      <c r="B56">
        <v>1.45</v>
      </c>
      <c r="E56">
        <v>1972</v>
      </c>
      <c r="F56">
        <v>0.68</v>
      </c>
      <c r="G56">
        <v>0.44</v>
      </c>
      <c r="H56">
        <v>0</v>
      </c>
      <c r="I56">
        <v>1.72</v>
      </c>
      <c r="J56">
        <v>0.46</v>
      </c>
      <c r="K56">
        <v>1.08</v>
      </c>
      <c r="L56">
        <v>0.4</v>
      </c>
      <c r="M56">
        <v>0</v>
      </c>
      <c r="N56">
        <v>1.96</v>
      </c>
      <c r="O56">
        <v>1.52</v>
      </c>
      <c r="P56">
        <v>2.86</v>
      </c>
      <c r="Q56">
        <v>1.82</v>
      </c>
      <c r="R56">
        <f t="shared" si="4"/>
        <v>12.94</v>
      </c>
      <c r="S56">
        <f t="shared" si="5"/>
        <v>17.360000000000003</v>
      </c>
      <c r="T56">
        <f t="shared" si="6"/>
        <v>23.16</v>
      </c>
      <c r="U56" s="1">
        <f t="shared" si="11"/>
        <v>1.0502542448481968</v>
      </c>
      <c r="V56" s="28">
        <f t="shared" si="13"/>
        <v>0.9469066876802763</v>
      </c>
      <c r="X56" s="1">
        <f t="shared" si="7"/>
        <v>0.8177790498679213</v>
      </c>
    </row>
    <row r="57" spans="1:26" ht="12.75">
      <c r="A57" s="29">
        <v>10533</v>
      </c>
      <c r="B57">
        <v>1.56</v>
      </c>
      <c r="E57">
        <v>1973</v>
      </c>
      <c r="F57">
        <v>3.26</v>
      </c>
      <c r="G57">
        <v>6.1</v>
      </c>
      <c r="H57">
        <v>1.98</v>
      </c>
      <c r="I57">
        <v>0.52</v>
      </c>
      <c r="J57">
        <v>0.5</v>
      </c>
      <c r="K57">
        <v>0.12</v>
      </c>
      <c r="L57">
        <v>0.06</v>
      </c>
      <c r="M57">
        <v>1.06</v>
      </c>
      <c r="N57">
        <v>0.02</v>
      </c>
      <c r="O57">
        <v>1.68</v>
      </c>
      <c r="P57">
        <v>4.36</v>
      </c>
      <c r="Q57">
        <v>2.38</v>
      </c>
      <c r="R57">
        <f t="shared" si="4"/>
        <v>22.04</v>
      </c>
      <c r="S57">
        <f t="shared" si="5"/>
        <v>19.819999999999997</v>
      </c>
      <c r="T57">
        <f t="shared" si="6"/>
        <v>18.48</v>
      </c>
      <c r="U57" s="1">
        <f t="shared" si="11"/>
        <v>0.8380267031431208</v>
      </c>
      <c r="V57" s="28">
        <f t="shared" si="13"/>
        <v>1.0744246037646081</v>
      </c>
      <c r="X57" s="1">
        <f t="shared" si="7"/>
        <v>0.9336624866579605</v>
      </c>
      <c r="Y57" s="7">
        <v>66135.47107438023</v>
      </c>
      <c r="Z57" s="1">
        <f aca="true" t="shared" si="14" ref="Z57:Z89">Y57/$Y$5</f>
        <v>1.0882362358089885</v>
      </c>
    </row>
    <row r="58" spans="1:26" ht="12.75">
      <c r="A58" s="29">
        <v>10563</v>
      </c>
      <c r="B58">
        <v>2.63</v>
      </c>
      <c r="E58">
        <v>1974</v>
      </c>
      <c r="F58">
        <v>3.16</v>
      </c>
      <c r="G58">
        <v>0.64</v>
      </c>
      <c r="H58">
        <v>3.98</v>
      </c>
      <c r="I58">
        <v>1.22</v>
      </c>
      <c r="J58">
        <v>0.24</v>
      </c>
      <c r="K58">
        <v>0</v>
      </c>
      <c r="L58">
        <v>2.48</v>
      </c>
      <c r="M58">
        <v>0.5</v>
      </c>
      <c r="N58">
        <v>0</v>
      </c>
      <c r="O58">
        <v>0.92</v>
      </c>
      <c r="P58">
        <v>0.8</v>
      </c>
      <c r="Q58">
        <v>3.21</v>
      </c>
      <c r="R58">
        <f t="shared" si="4"/>
        <v>17.150000000000002</v>
      </c>
      <c r="S58">
        <f t="shared" si="5"/>
        <v>20.639999999999997</v>
      </c>
      <c r="T58">
        <f t="shared" si="6"/>
        <v>18.88</v>
      </c>
      <c r="U58" s="1">
        <f t="shared" si="11"/>
        <v>0.8561658092717598</v>
      </c>
      <c r="V58" s="28">
        <f t="shared" si="13"/>
        <v>1.1054878230099026</v>
      </c>
      <c r="X58" s="1">
        <f t="shared" si="7"/>
        <v>0.972290298921307</v>
      </c>
      <c r="Y58" s="7">
        <v>63322.21487603294</v>
      </c>
      <c r="Z58" s="1">
        <f t="shared" si="14"/>
        <v>1.0419450809125093</v>
      </c>
    </row>
    <row r="59" spans="1:26" ht="12.75">
      <c r="A59" s="29">
        <v>10594</v>
      </c>
      <c r="B59">
        <v>3.01</v>
      </c>
      <c r="E59">
        <v>1975</v>
      </c>
      <c r="F59">
        <v>0.99</v>
      </c>
      <c r="G59">
        <v>4.76</v>
      </c>
      <c r="H59">
        <v>3.76</v>
      </c>
      <c r="I59">
        <v>2.98</v>
      </c>
      <c r="J59">
        <v>0.42</v>
      </c>
      <c r="K59">
        <v>0.42</v>
      </c>
      <c r="L59">
        <v>0.36</v>
      </c>
      <c r="M59">
        <v>0.48</v>
      </c>
      <c r="N59">
        <v>1.94</v>
      </c>
      <c r="O59">
        <v>3.08</v>
      </c>
      <c r="P59">
        <v>0.68</v>
      </c>
      <c r="Q59">
        <v>0.28</v>
      </c>
      <c r="R59">
        <f t="shared" si="4"/>
        <v>20.15</v>
      </c>
      <c r="S59">
        <f t="shared" si="5"/>
        <v>21.040000000000003</v>
      </c>
      <c r="T59">
        <f t="shared" si="6"/>
        <v>14.469999999999999</v>
      </c>
      <c r="U59" s="1">
        <f t="shared" si="11"/>
        <v>0.6561821642035149</v>
      </c>
      <c r="V59" s="28">
        <f t="shared" si="13"/>
        <v>1.11478411490083</v>
      </c>
      <c r="X59" s="1">
        <f t="shared" si="7"/>
        <v>0.9911331341717202</v>
      </c>
      <c r="Y59" s="7">
        <v>60464.15206611575</v>
      </c>
      <c r="Z59" s="1">
        <f t="shared" si="14"/>
        <v>0.9949166487649261</v>
      </c>
    </row>
    <row r="60" spans="1:26" ht="12.75">
      <c r="A60" s="29">
        <v>10625</v>
      </c>
      <c r="B60">
        <v>2.65</v>
      </c>
      <c r="E60">
        <v>1976</v>
      </c>
      <c r="F60">
        <v>0.52</v>
      </c>
      <c r="G60">
        <v>1.89</v>
      </c>
      <c r="H60">
        <v>1.42</v>
      </c>
      <c r="I60">
        <v>1.38</v>
      </c>
      <c r="J60">
        <v>0.16</v>
      </c>
      <c r="K60">
        <v>0</v>
      </c>
      <c r="L60">
        <v>2.72</v>
      </c>
      <c r="M60">
        <v>0.66</v>
      </c>
      <c r="N60">
        <v>2.16</v>
      </c>
      <c r="O60">
        <v>0.4</v>
      </c>
      <c r="P60">
        <v>0.22</v>
      </c>
      <c r="Q60">
        <v>0.16</v>
      </c>
      <c r="R60">
        <f t="shared" si="4"/>
        <v>11.690000000000001</v>
      </c>
      <c r="S60">
        <f t="shared" si="5"/>
        <v>14.950000000000001</v>
      </c>
      <c r="T60">
        <f t="shared" si="6"/>
        <v>11.89</v>
      </c>
      <c r="U60" s="1">
        <f t="shared" si="11"/>
        <v>0.5391849296737936</v>
      </c>
      <c r="V60" s="28">
        <f>AVERAGE(U60:U69)</f>
        <v>1.1968182223675998</v>
      </c>
      <c r="W60" t="s">
        <v>99</v>
      </c>
      <c r="X60" s="1">
        <f t="shared" si="7"/>
        <v>0.7042509674841833</v>
      </c>
      <c r="Y60" s="7">
        <v>24521.05785123976</v>
      </c>
      <c r="Z60" s="1">
        <f t="shared" si="14"/>
        <v>0.40348550120821336</v>
      </c>
    </row>
    <row r="61" spans="1:26" ht="12.75">
      <c r="A61" s="29">
        <v>10653</v>
      </c>
      <c r="B61">
        <v>5.02</v>
      </c>
      <c r="E61">
        <v>1977</v>
      </c>
      <c r="F61">
        <v>1.68</v>
      </c>
      <c r="G61">
        <v>1.32</v>
      </c>
      <c r="H61">
        <v>1.03</v>
      </c>
      <c r="I61">
        <v>0.28</v>
      </c>
      <c r="J61">
        <v>1.58</v>
      </c>
      <c r="K61">
        <v>1.86</v>
      </c>
      <c r="L61">
        <v>0.2</v>
      </c>
      <c r="M61">
        <v>0.28</v>
      </c>
      <c r="N61">
        <v>0.12</v>
      </c>
      <c r="O61">
        <v>0.42</v>
      </c>
      <c r="P61">
        <v>1.98</v>
      </c>
      <c r="Q61">
        <v>5.14</v>
      </c>
      <c r="R61">
        <f t="shared" si="4"/>
        <v>15.89</v>
      </c>
      <c r="S61">
        <f t="shared" si="5"/>
        <v>9.129999999999999</v>
      </c>
      <c r="T61">
        <f t="shared" si="6"/>
        <v>26.35</v>
      </c>
      <c r="U61" s="1">
        <f t="shared" si="11"/>
        <v>1.1949136162240928</v>
      </c>
      <c r="V61" s="28">
        <f aca="true" t="shared" si="15" ref="V61:V69">AVERAGE(U61:U70)</f>
        <v>1.1791779416574986</v>
      </c>
      <c r="X61" s="1">
        <f t="shared" si="7"/>
        <v>0.4300877145906751</v>
      </c>
      <c r="Y61" s="7">
        <v>24575.94049586766</v>
      </c>
      <c r="Z61" s="1">
        <f t="shared" si="14"/>
        <v>0.40438857608816603</v>
      </c>
    </row>
    <row r="62" spans="1:26" ht="12.75">
      <c r="A62" s="29">
        <v>10684</v>
      </c>
      <c r="B62">
        <v>2.1</v>
      </c>
      <c r="E62">
        <v>1978</v>
      </c>
      <c r="F62">
        <v>5.42</v>
      </c>
      <c r="G62">
        <v>5.31</v>
      </c>
      <c r="H62">
        <v>3.76</v>
      </c>
      <c r="I62">
        <v>2.96</v>
      </c>
      <c r="J62">
        <v>0.24</v>
      </c>
      <c r="K62">
        <v>0.44</v>
      </c>
      <c r="L62">
        <v>0.16</v>
      </c>
      <c r="M62">
        <v>0.38</v>
      </c>
      <c r="N62">
        <v>2.74</v>
      </c>
      <c r="O62">
        <v>0.16</v>
      </c>
      <c r="P62">
        <v>1.98</v>
      </c>
      <c r="Q62">
        <v>2.22</v>
      </c>
      <c r="R62">
        <f t="shared" si="4"/>
        <v>25.769999999999996</v>
      </c>
      <c r="S62">
        <f t="shared" si="5"/>
        <v>28.950000000000003</v>
      </c>
      <c r="T62">
        <f t="shared" si="6"/>
        <v>23.200000000000003</v>
      </c>
      <c r="U62" s="1">
        <f t="shared" si="11"/>
        <v>1.052068155461061</v>
      </c>
      <c r="V62" s="28">
        <f t="shared" si="15"/>
        <v>1.1179131107080205</v>
      </c>
      <c r="X62" s="1">
        <f t="shared" si="7"/>
        <v>1.3637502012486358</v>
      </c>
      <c r="Y62" s="7">
        <v>97158.54545454579</v>
      </c>
      <c r="Z62" s="1">
        <f t="shared" si="14"/>
        <v>1.5987101636158152</v>
      </c>
    </row>
    <row r="63" spans="1:26" ht="12.75">
      <c r="A63" s="29">
        <v>10714</v>
      </c>
      <c r="B63">
        <v>0.8</v>
      </c>
      <c r="E63">
        <v>1979</v>
      </c>
      <c r="F63">
        <v>4.9</v>
      </c>
      <c r="G63">
        <v>2.74</v>
      </c>
      <c r="H63">
        <v>4.28</v>
      </c>
      <c r="I63">
        <v>0.8</v>
      </c>
      <c r="J63">
        <v>0.48</v>
      </c>
      <c r="K63">
        <v>0.06</v>
      </c>
      <c r="L63">
        <v>0.26</v>
      </c>
      <c r="M63">
        <v>0.34</v>
      </c>
      <c r="N63">
        <v>0.14</v>
      </c>
      <c r="O63">
        <v>0.65</v>
      </c>
      <c r="P63">
        <v>1.2</v>
      </c>
      <c r="Q63">
        <v>3.74</v>
      </c>
      <c r="R63">
        <f t="shared" si="4"/>
        <v>19.590000000000003</v>
      </c>
      <c r="S63">
        <f t="shared" si="5"/>
        <v>18.360000000000003</v>
      </c>
      <c r="T63">
        <f t="shared" si="6"/>
        <v>21.1</v>
      </c>
      <c r="U63" s="1">
        <f t="shared" si="11"/>
        <v>0.9568378482857062</v>
      </c>
      <c r="V63" s="28">
        <f t="shared" si="15"/>
        <v>1.101406524130959</v>
      </c>
      <c r="X63" s="1">
        <f t="shared" si="7"/>
        <v>0.8648861379939535</v>
      </c>
      <c r="Y63" s="7">
        <v>61140.27768595035</v>
      </c>
      <c r="Z63" s="1">
        <f t="shared" si="14"/>
        <v>1.0060420613084509</v>
      </c>
    </row>
    <row r="64" spans="1:26" ht="12.75">
      <c r="A64" s="29">
        <v>10745</v>
      </c>
      <c r="B64">
        <v>0.42</v>
      </c>
      <c r="E64">
        <v>1980</v>
      </c>
      <c r="F64">
        <v>5.7</v>
      </c>
      <c r="G64">
        <v>5.05</v>
      </c>
      <c r="H64">
        <v>2.68</v>
      </c>
      <c r="I64">
        <v>1.68</v>
      </c>
      <c r="J64">
        <v>1.5</v>
      </c>
      <c r="K64">
        <v>0.56</v>
      </c>
      <c r="L64">
        <v>0.56</v>
      </c>
      <c r="M64">
        <v>0.18</v>
      </c>
      <c r="N64">
        <v>0.4</v>
      </c>
      <c r="O64">
        <v>5.59</v>
      </c>
      <c r="P64">
        <v>1.81</v>
      </c>
      <c r="Q64">
        <v>4.02</v>
      </c>
      <c r="R64">
        <f t="shared" si="4"/>
        <v>29.729999999999993</v>
      </c>
      <c r="S64">
        <f t="shared" si="5"/>
        <v>23.899999999999995</v>
      </c>
      <c r="T64">
        <f t="shared" si="6"/>
        <v>24.599999999999998</v>
      </c>
      <c r="U64" s="1">
        <f t="shared" si="11"/>
        <v>1.115555026911297</v>
      </c>
      <c r="V64" s="28">
        <f t="shared" si="15"/>
        <v>1.0879382378304445</v>
      </c>
      <c r="X64" s="1">
        <f t="shared" si="7"/>
        <v>1.1258594062121723</v>
      </c>
      <c r="Y64" s="7">
        <v>83243.90082644658</v>
      </c>
      <c r="Z64" s="1">
        <f t="shared" si="14"/>
        <v>1.3697495128982555</v>
      </c>
    </row>
    <row r="65" spans="1:26" ht="12.75">
      <c r="A65" s="29">
        <v>10775</v>
      </c>
      <c r="B65">
        <v>0</v>
      </c>
      <c r="E65">
        <v>1981</v>
      </c>
      <c r="F65">
        <v>4.1</v>
      </c>
      <c r="G65">
        <v>1.14</v>
      </c>
      <c r="H65">
        <v>3.06</v>
      </c>
      <c r="I65">
        <v>0.48</v>
      </c>
      <c r="J65">
        <v>0.56</v>
      </c>
      <c r="K65">
        <v>0.3</v>
      </c>
      <c r="L65">
        <v>0.3</v>
      </c>
      <c r="M65">
        <v>0.1</v>
      </c>
      <c r="N65">
        <v>0.36</v>
      </c>
      <c r="O65">
        <v>2.36</v>
      </c>
      <c r="P65">
        <v>3.7</v>
      </c>
      <c r="Q65">
        <v>4.42</v>
      </c>
      <c r="R65">
        <f t="shared" si="4"/>
        <v>20.880000000000003</v>
      </c>
      <c r="S65">
        <f t="shared" si="5"/>
        <v>21.82</v>
      </c>
      <c r="T65">
        <f t="shared" si="6"/>
        <v>26.680000000000003</v>
      </c>
      <c r="U65" s="1">
        <f t="shared" si="11"/>
        <v>1.20987837878022</v>
      </c>
      <c r="V65" s="28">
        <f t="shared" si="15"/>
        <v>1.0639492699753195</v>
      </c>
      <c r="X65" s="1">
        <f t="shared" si="7"/>
        <v>1.0278766629100253</v>
      </c>
      <c r="Y65" s="7">
        <v>47796.6942148759</v>
      </c>
      <c r="Z65" s="1">
        <f t="shared" si="14"/>
        <v>0.7864780238430811</v>
      </c>
    </row>
    <row r="66" spans="1:26" ht="12.75">
      <c r="A66" s="29">
        <v>10806</v>
      </c>
      <c r="B66">
        <v>0.62</v>
      </c>
      <c r="E66">
        <v>1982</v>
      </c>
      <c r="F66">
        <v>6.36</v>
      </c>
      <c r="G66">
        <v>1.1</v>
      </c>
      <c r="H66">
        <v>6.64</v>
      </c>
      <c r="I66">
        <v>9.12</v>
      </c>
      <c r="J66">
        <v>0.2</v>
      </c>
      <c r="K66">
        <v>2.08</v>
      </c>
      <c r="L66">
        <v>0.36</v>
      </c>
      <c r="M66">
        <v>1.78</v>
      </c>
      <c r="N66">
        <v>3.26</v>
      </c>
      <c r="O66">
        <v>3.06</v>
      </c>
      <c r="P66">
        <v>5.18</v>
      </c>
      <c r="Q66">
        <v>7.58</v>
      </c>
      <c r="R66">
        <f t="shared" si="4"/>
        <v>46.72</v>
      </c>
      <c r="S66">
        <f t="shared" si="5"/>
        <v>41.38</v>
      </c>
      <c r="T66">
        <f t="shared" si="6"/>
        <v>51.28</v>
      </c>
      <c r="U66" s="1">
        <f t="shared" si="11"/>
        <v>2.325433405691517</v>
      </c>
      <c r="V66" s="28">
        <f t="shared" si="15"/>
        <v>1.0026390912605194</v>
      </c>
      <c r="X66" s="1">
        <f t="shared" si="7"/>
        <v>1.9492913066552175</v>
      </c>
      <c r="Y66" s="7">
        <v>104723.10743801635</v>
      </c>
      <c r="Z66" s="1">
        <f t="shared" si="14"/>
        <v>1.7231824070988548</v>
      </c>
    </row>
    <row r="67" spans="1:26" ht="12.75">
      <c r="A67" s="29">
        <v>10837</v>
      </c>
      <c r="B67">
        <v>0.29</v>
      </c>
      <c r="E67">
        <v>1983</v>
      </c>
      <c r="F67">
        <v>4.22</v>
      </c>
      <c r="G67">
        <v>5.64</v>
      </c>
      <c r="H67">
        <v>8.8</v>
      </c>
      <c r="I67">
        <v>2.15</v>
      </c>
      <c r="J67">
        <v>0.78</v>
      </c>
      <c r="K67">
        <v>0.28</v>
      </c>
      <c r="L67">
        <v>0</v>
      </c>
      <c r="M67">
        <v>2.04</v>
      </c>
      <c r="N67">
        <v>0.88</v>
      </c>
      <c r="O67">
        <v>0.98</v>
      </c>
      <c r="P67">
        <v>6.02</v>
      </c>
      <c r="Q67">
        <v>9.02</v>
      </c>
      <c r="R67">
        <f t="shared" si="4"/>
        <v>40.81</v>
      </c>
      <c r="S67">
        <f t="shared" si="5"/>
        <v>40.61000000000001</v>
      </c>
      <c r="T67">
        <f t="shared" si="6"/>
        <v>25.329999999999995</v>
      </c>
      <c r="U67" s="1">
        <f t="shared" si="11"/>
        <v>1.148658895596063</v>
      </c>
      <c r="V67" s="28">
        <f t="shared" si="15"/>
        <v>0.8954823218055846</v>
      </c>
      <c r="X67" s="1">
        <f t="shared" si="7"/>
        <v>1.913018848798173</v>
      </c>
      <c r="Y67" s="7">
        <v>118113.46115702427</v>
      </c>
      <c r="Z67" s="1">
        <f t="shared" si="14"/>
        <v>1.9435160327705554</v>
      </c>
    </row>
    <row r="68" spans="1:26" ht="12.75">
      <c r="A68" s="29">
        <v>10867</v>
      </c>
      <c r="B68">
        <v>0.07</v>
      </c>
      <c r="E68">
        <v>1984</v>
      </c>
      <c r="F68">
        <v>0.58</v>
      </c>
      <c r="G68">
        <v>1.36</v>
      </c>
      <c r="H68">
        <v>1.24</v>
      </c>
      <c r="I68">
        <v>1.55</v>
      </c>
      <c r="J68">
        <v>0.48</v>
      </c>
      <c r="K68">
        <v>0.44</v>
      </c>
      <c r="L68">
        <v>0.94</v>
      </c>
      <c r="M68">
        <v>1.7</v>
      </c>
      <c r="N68">
        <v>0.58</v>
      </c>
      <c r="O68">
        <v>2</v>
      </c>
      <c r="P68">
        <v>4.16</v>
      </c>
      <c r="Q68">
        <v>1.66</v>
      </c>
      <c r="R68">
        <f t="shared" si="4"/>
        <v>16.689999999999998</v>
      </c>
      <c r="S68">
        <f t="shared" si="5"/>
        <v>24.889999999999997</v>
      </c>
      <c r="T68">
        <f t="shared" si="6"/>
        <v>20.930000000000003</v>
      </c>
      <c r="U68" s="1">
        <f t="shared" si="11"/>
        <v>0.9491287281810347</v>
      </c>
      <c r="V68" s="28">
        <f t="shared" si="15"/>
        <v>0.8205678134943059</v>
      </c>
      <c r="X68" s="1">
        <f t="shared" si="7"/>
        <v>1.1724954234569445</v>
      </c>
      <c r="Y68" s="7">
        <v>65980.7603305786</v>
      </c>
      <c r="Z68" s="1">
        <f t="shared" si="14"/>
        <v>1.0856905241849717</v>
      </c>
    </row>
    <row r="69" spans="1:26" ht="12.75">
      <c r="A69" s="29">
        <v>10898</v>
      </c>
      <c r="B69">
        <v>0</v>
      </c>
      <c r="E69">
        <v>1985</v>
      </c>
      <c r="F69">
        <v>0.58</v>
      </c>
      <c r="G69">
        <v>1.9</v>
      </c>
      <c r="H69">
        <v>4.94</v>
      </c>
      <c r="I69">
        <v>0.42</v>
      </c>
      <c r="J69">
        <v>0.14</v>
      </c>
      <c r="K69">
        <v>0.5</v>
      </c>
      <c r="L69">
        <v>0.54</v>
      </c>
      <c r="M69">
        <v>0</v>
      </c>
      <c r="N69">
        <v>2.38</v>
      </c>
      <c r="O69">
        <v>1.32</v>
      </c>
      <c r="P69">
        <v>4.02</v>
      </c>
      <c r="Q69">
        <v>3.4</v>
      </c>
      <c r="R69">
        <f t="shared" si="4"/>
        <v>20.139999999999997</v>
      </c>
      <c r="S69">
        <f t="shared" si="5"/>
        <v>19.220000000000002</v>
      </c>
      <c r="T69">
        <f t="shared" si="6"/>
        <v>32.56</v>
      </c>
      <c r="U69" s="1">
        <f t="shared" si="11"/>
        <v>1.4765232388712128</v>
      </c>
      <c r="V69" s="28">
        <f t="shared" si="15"/>
        <v>0.8675027506021591</v>
      </c>
      <c r="X69" s="1">
        <f t="shared" si="7"/>
        <v>0.9053982337823413</v>
      </c>
      <c r="Y69" s="7">
        <v>50092.363636363734</v>
      </c>
      <c r="Z69" s="1">
        <f t="shared" si="14"/>
        <v>0.8242524678640822</v>
      </c>
    </row>
    <row r="70" spans="1:26" ht="12.75">
      <c r="A70" s="29">
        <v>10928</v>
      </c>
      <c r="B70">
        <v>2.87</v>
      </c>
      <c r="E70">
        <v>1986</v>
      </c>
      <c r="F70">
        <v>3.22</v>
      </c>
      <c r="G70">
        <v>12.12</v>
      </c>
      <c r="H70">
        <v>4.5</v>
      </c>
      <c r="I70">
        <v>0.6</v>
      </c>
      <c r="J70">
        <v>0.18</v>
      </c>
      <c r="K70">
        <v>0</v>
      </c>
      <c r="L70">
        <v>0.1</v>
      </c>
      <c r="M70">
        <v>0.02</v>
      </c>
      <c r="N70">
        <v>0.26</v>
      </c>
      <c r="O70">
        <v>0.24</v>
      </c>
      <c r="P70">
        <v>0.06</v>
      </c>
      <c r="Q70">
        <v>0.48</v>
      </c>
      <c r="R70">
        <f t="shared" si="4"/>
        <v>21.78</v>
      </c>
      <c r="S70">
        <f t="shared" si="5"/>
        <v>29.740000000000002</v>
      </c>
      <c r="T70">
        <f>SUM(I70:Q70,F71:H71)</f>
        <v>8</v>
      </c>
      <c r="U70" s="1">
        <f t="shared" si="11"/>
        <v>0.3627821225727796</v>
      </c>
      <c r="V70" s="28">
        <f>AVERAGE(U70:U79)</f>
        <v>0.8085506556840825</v>
      </c>
      <c r="W70" t="s">
        <v>101</v>
      </c>
      <c r="X70" s="1">
        <f t="shared" si="7"/>
        <v>1.4009648008682014</v>
      </c>
      <c r="Y70" s="7">
        <v>82352.52892561986</v>
      </c>
      <c r="Z70" s="1">
        <f t="shared" si="14"/>
        <v>1.355082297464489</v>
      </c>
    </row>
    <row r="71" spans="1:26" ht="12.75">
      <c r="A71" s="29">
        <v>10959</v>
      </c>
      <c r="B71">
        <v>6.83</v>
      </c>
      <c r="E71">
        <v>1987</v>
      </c>
      <c r="F71">
        <v>2.64</v>
      </c>
      <c r="G71">
        <v>1.42</v>
      </c>
      <c r="H71">
        <v>2</v>
      </c>
      <c r="I71">
        <v>0.52</v>
      </c>
      <c r="J71">
        <v>1.26</v>
      </c>
      <c r="K71">
        <v>0.46</v>
      </c>
      <c r="L71">
        <v>0.1</v>
      </c>
      <c r="M71">
        <v>0.02</v>
      </c>
      <c r="N71">
        <v>0</v>
      </c>
      <c r="O71">
        <v>1.16</v>
      </c>
      <c r="P71">
        <v>2.22</v>
      </c>
      <c r="Q71">
        <v>3</v>
      </c>
      <c r="R71">
        <f t="shared" si="4"/>
        <v>14.8</v>
      </c>
      <c r="S71">
        <f t="shared" si="5"/>
        <v>9.2</v>
      </c>
      <c r="T71">
        <f t="shared" si="6"/>
        <v>12.84</v>
      </c>
      <c r="U71" s="1">
        <f t="shared" si="11"/>
        <v>0.5822653067293112</v>
      </c>
      <c r="V71" s="28">
        <f aca="true" t="shared" si="16" ref="V71:V79">AVERAGE(U71:U80)</f>
        <v>0.8790664307591666</v>
      </c>
      <c r="X71" s="1">
        <f t="shared" si="7"/>
        <v>0.4333852107594973</v>
      </c>
      <c r="Y71" s="7">
        <v>31885.765289256073</v>
      </c>
      <c r="Z71" s="1">
        <f t="shared" si="14"/>
        <v>0.5246692074702836</v>
      </c>
    </row>
    <row r="72" spans="1:26" ht="12.75">
      <c r="A72" s="29">
        <v>10990</v>
      </c>
      <c r="B72">
        <v>2.79</v>
      </c>
      <c r="E72">
        <v>1988</v>
      </c>
      <c r="F72">
        <v>3.18</v>
      </c>
      <c r="G72">
        <v>0.6</v>
      </c>
      <c r="H72">
        <v>0.32</v>
      </c>
      <c r="I72">
        <v>1.18</v>
      </c>
      <c r="J72">
        <v>0.56</v>
      </c>
      <c r="K72">
        <v>0.62</v>
      </c>
      <c r="L72">
        <v>0.92</v>
      </c>
      <c r="M72">
        <v>0.82</v>
      </c>
      <c r="N72">
        <v>0.56</v>
      </c>
      <c r="O72">
        <v>0</v>
      </c>
      <c r="P72">
        <v>2.6</v>
      </c>
      <c r="Q72">
        <v>2.56</v>
      </c>
      <c r="R72">
        <f t="shared" si="4"/>
        <v>13.92</v>
      </c>
      <c r="S72">
        <f t="shared" si="5"/>
        <v>15.14</v>
      </c>
      <c r="T72">
        <f t="shared" si="6"/>
        <v>19.56</v>
      </c>
      <c r="U72" s="1">
        <f t="shared" si="11"/>
        <v>0.887002289690446</v>
      </c>
      <c r="V72" s="28">
        <f t="shared" si="16"/>
        <v>0.9096308245859233</v>
      </c>
      <c r="X72" s="1">
        <f t="shared" si="7"/>
        <v>0.7132013142281294</v>
      </c>
      <c r="Y72" s="7">
        <v>32252.271074380253</v>
      </c>
      <c r="Z72" s="1">
        <f t="shared" si="14"/>
        <v>0.5306999330329274</v>
      </c>
    </row>
    <row r="73" spans="1:26" ht="12.75">
      <c r="A73" s="29">
        <v>11018</v>
      </c>
      <c r="B73">
        <v>4.8</v>
      </c>
      <c r="E73">
        <v>1989</v>
      </c>
      <c r="F73">
        <v>1.2</v>
      </c>
      <c r="G73">
        <v>2.2</v>
      </c>
      <c r="H73">
        <v>6.34</v>
      </c>
      <c r="I73">
        <v>1.14</v>
      </c>
      <c r="J73">
        <v>1.98</v>
      </c>
      <c r="K73">
        <v>0.82</v>
      </c>
      <c r="L73">
        <v>0</v>
      </c>
      <c r="M73">
        <v>1.34</v>
      </c>
      <c r="N73">
        <v>2.06</v>
      </c>
      <c r="O73">
        <v>1.48</v>
      </c>
      <c r="P73">
        <v>1</v>
      </c>
      <c r="Q73">
        <v>0.16</v>
      </c>
      <c r="R73">
        <f t="shared" si="4"/>
        <v>19.720000000000002</v>
      </c>
      <c r="S73">
        <f t="shared" si="5"/>
        <v>22.24</v>
      </c>
      <c r="T73">
        <f t="shared" si="6"/>
        <v>18.13</v>
      </c>
      <c r="U73" s="1">
        <f aca="true" t="shared" si="17" ref="U73:U82">T73/$T$1</f>
        <v>0.8221549852805616</v>
      </c>
      <c r="V73" s="28">
        <f t="shared" si="16"/>
        <v>0.8941218888459368</v>
      </c>
      <c r="X73" s="1">
        <f t="shared" si="7"/>
        <v>1.0476616399229588</v>
      </c>
      <c r="Y73" s="7">
        <v>42712.85950413193</v>
      </c>
      <c r="Z73" s="1">
        <f t="shared" si="14"/>
        <v>0.7028252871312947</v>
      </c>
    </row>
    <row r="74" spans="1:26" ht="12.75">
      <c r="A74" s="29">
        <v>11049</v>
      </c>
      <c r="B74">
        <v>2.81</v>
      </c>
      <c r="E74">
        <v>1990</v>
      </c>
      <c r="F74">
        <v>5.16</v>
      </c>
      <c r="G74">
        <v>2.41</v>
      </c>
      <c r="H74">
        <v>0.58</v>
      </c>
      <c r="I74">
        <v>0.68</v>
      </c>
      <c r="J74">
        <v>0.51</v>
      </c>
      <c r="K74">
        <v>0.62</v>
      </c>
      <c r="L74">
        <v>1.28</v>
      </c>
      <c r="M74">
        <v>0.86</v>
      </c>
      <c r="N74">
        <v>0.7</v>
      </c>
      <c r="O74">
        <v>0.16</v>
      </c>
      <c r="P74">
        <v>0.4</v>
      </c>
      <c r="Q74">
        <v>0.76</v>
      </c>
      <c r="R74">
        <f aca="true" t="shared" si="18" ref="R74:R85">SUM(F74:Q74)</f>
        <v>14.119999999999997</v>
      </c>
      <c r="S74">
        <f aca="true" t="shared" si="19" ref="S74:S85">SUM(O73:Q73,F74:N74)</f>
        <v>15.439999999999998</v>
      </c>
      <c r="T74">
        <f aca="true" t="shared" si="20" ref="T74:T81">SUM(I74:Q74,F75:H75)</f>
        <v>19.31</v>
      </c>
      <c r="U74" s="1">
        <f t="shared" si="17"/>
        <v>0.8756653483600466</v>
      </c>
      <c r="V74" s="28">
        <f t="shared" si="16"/>
        <v>0.9021182114643117</v>
      </c>
      <c r="X74" s="1">
        <f aca="true" t="shared" si="21" ref="X74:X94">S74/$S$5</f>
        <v>0.727333440665939</v>
      </c>
      <c r="Y74" s="7">
        <v>30689.11735537188</v>
      </c>
      <c r="Z74" s="1">
        <f t="shared" si="14"/>
        <v>0.5049787808050805</v>
      </c>
    </row>
    <row r="75" spans="1:26" ht="12.75">
      <c r="A75" s="29">
        <v>11079</v>
      </c>
      <c r="B75">
        <v>2.16</v>
      </c>
      <c r="E75">
        <v>1991</v>
      </c>
      <c r="F75">
        <v>0.72</v>
      </c>
      <c r="G75">
        <v>0.47</v>
      </c>
      <c r="H75">
        <v>12.15</v>
      </c>
      <c r="I75">
        <v>0.08</v>
      </c>
      <c r="J75">
        <v>0.44</v>
      </c>
      <c r="K75">
        <v>0.31</v>
      </c>
      <c r="L75">
        <v>0.38</v>
      </c>
      <c r="M75">
        <v>0</v>
      </c>
      <c r="N75">
        <v>0.72</v>
      </c>
      <c r="O75">
        <v>0.88</v>
      </c>
      <c r="P75">
        <v>0.99</v>
      </c>
      <c r="Q75">
        <v>2.5</v>
      </c>
      <c r="R75">
        <f t="shared" si="18"/>
        <v>19.64</v>
      </c>
      <c r="S75">
        <f t="shared" si="19"/>
        <v>16.59</v>
      </c>
      <c r="T75">
        <f t="shared" si="20"/>
        <v>13.159999999999998</v>
      </c>
      <c r="U75" s="1">
        <f t="shared" si="17"/>
        <v>0.5967765916322223</v>
      </c>
      <c r="V75" s="28">
        <f t="shared" si="16"/>
        <v>0.925447117401978</v>
      </c>
      <c r="X75" s="1">
        <f t="shared" si="21"/>
        <v>0.7815065920108762</v>
      </c>
      <c r="Y75" s="7">
        <v>39964.958677685965</v>
      </c>
      <c r="Z75" s="1">
        <f t="shared" si="14"/>
        <v>0.6576095322093284</v>
      </c>
    </row>
    <row r="76" spans="1:26" ht="12.75">
      <c r="A76" s="29">
        <v>11110</v>
      </c>
      <c r="B76">
        <v>0</v>
      </c>
      <c r="E76">
        <v>1992</v>
      </c>
      <c r="F76">
        <v>0.1</v>
      </c>
      <c r="G76">
        <v>4.66</v>
      </c>
      <c r="H76">
        <v>2.1</v>
      </c>
      <c r="I76">
        <v>0.12</v>
      </c>
      <c r="J76">
        <v>0.51</v>
      </c>
      <c r="K76">
        <v>0.42</v>
      </c>
      <c r="L76">
        <v>0.92</v>
      </c>
      <c r="M76">
        <v>1.92</v>
      </c>
      <c r="N76">
        <v>0.18</v>
      </c>
      <c r="O76">
        <v>1.68</v>
      </c>
      <c r="P76">
        <v>0.05</v>
      </c>
      <c r="Q76">
        <v>5.79</v>
      </c>
      <c r="R76">
        <f t="shared" si="18"/>
        <v>18.45</v>
      </c>
      <c r="S76">
        <f t="shared" si="19"/>
        <v>15.299999999999997</v>
      </c>
      <c r="T76">
        <f t="shared" si="20"/>
        <v>27.65</v>
      </c>
      <c r="U76" s="1">
        <f t="shared" si="17"/>
        <v>1.2538657111421694</v>
      </c>
      <c r="V76" s="28">
        <f t="shared" si="16"/>
        <v>0.9801667542233723</v>
      </c>
      <c r="X76" s="1">
        <f t="shared" si="21"/>
        <v>0.7207384483282944</v>
      </c>
      <c r="Y76" s="7">
        <v>37744.02644628097</v>
      </c>
      <c r="Z76" s="1">
        <f t="shared" si="14"/>
        <v>0.6210648627267019</v>
      </c>
    </row>
    <row r="77" spans="1:26" ht="12.75">
      <c r="A77" s="29">
        <v>11140</v>
      </c>
      <c r="B77">
        <v>0</v>
      </c>
      <c r="E77">
        <v>1993</v>
      </c>
      <c r="F77">
        <v>8.27</v>
      </c>
      <c r="G77">
        <v>6.01</v>
      </c>
      <c r="H77">
        <v>1.78</v>
      </c>
      <c r="I77">
        <v>0.69</v>
      </c>
      <c r="J77">
        <v>0.37</v>
      </c>
      <c r="K77">
        <v>0.43</v>
      </c>
      <c r="L77">
        <v>0</v>
      </c>
      <c r="M77">
        <v>0.04</v>
      </c>
      <c r="N77">
        <v>0.05</v>
      </c>
      <c r="O77">
        <v>0.41</v>
      </c>
      <c r="P77">
        <v>1.01</v>
      </c>
      <c r="Q77">
        <v>0.86</v>
      </c>
      <c r="R77">
        <f t="shared" si="18"/>
        <v>19.92</v>
      </c>
      <c r="S77">
        <f t="shared" si="19"/>
        <v>25.16</v>
      </c>
      <c r="T77">
        <f t="shared" si="20"/>
        <v>8.81</v>
      </c>
      <c r="U77" s="1">
        <f t="shared" si="17"/>
        <v>0.3995138124832735</v>
      </c>
      <c r="V77" s="28">
        <f t="shared" si="16"/>
        <v>0.9179899293268711</v>
      </c>
      <c r="X77" s="1">
        <f t="shared" si="21"/>
        <v>1.1852143372509731</v>
      </c>
      <c r="Y77" s="7">
        <v>73951.45785123955</v>
      </c>
      <c r="Z77" s="1">
        <f t="shared" si="14"/>
        <v>1.2168455870543473</v>
      </c>
    </row>
    <row r="78" spans="1:26" ht="12.75">
      <c r="A78" s="29">
        <v>11171</v>
      </c>
      <c r="B78">
        <v>0.2</v>
      </c>
      <c r="E78">
        <v>1994</v>
      </c>
      <c r="F78">
        <v>0.67</v>
      </c>
      <c r="G78">
        <v>3.19</v>
      </c>
      <c r="H78">
        <v>1.09</v>
      </c>
      <c r="I78">
        <v>0.46</v>
      </c>
      <c r="J78">
        <v>1.63</v>
      </c>
      <c r="K78">
        <v>0.07</v>
      </c>
      <c r="L78">
        <v>0.21</v>
      </c>
      <c r="M78">
        <v>0</v>
      </c>
      <c r="N78">
        <v>1.15</v>
      </c>
      <c r="O78">
        <v>2.35</v>
      </c>
      <c r="P78">
        <v>3.1</v>
      </c>
      <c r="Q78">
        <v>1.81</v>
      </c>
      <c r="R78">
        <f t="shared" si="18"/>
        <v>15.73</v>
      </c>
      <c r="S78">
        <f t="shared" si="19"/>
        <v>10.750000000000002</v>
      </c>
      <c r="T78">
        <f t="shared" si="20"/>
        <v>31.28</v>
      </c>
      <c r="U78" s="1">
        <f t="shared" si="17"/>
        <v>1.4184780992595682</v>
      </c>
      <c r="V78" s="28">
        <f t="shared" si="16"/>
        <v>0.9827994439323205</v>
      </c>
      <c r="X78" s="1">
        <f t="shared" si="21"/>
        <v>0.5064011973548476</v>
      </c>
      <c r="Y78" s="7">
        <v>37119.05454545455</v>
      </c>
      <c r="Z78" s="1">
        <f t="shared" si="14"/>
        <v>0.6107811668855272</v>
      </c>
    </row>
    <row r="79" spans="1:26" ht="12.75">
      <c r="A79" s="29">
        <v>11202</v>
      </c>
      <c r="B79">
        <v>0.33</v>
      </c>
      <c r="E79">
        <v>1995</v>
      </c>
      <c r="F79">
        <v>11.5</v>
      </c>
      <c r="G79">
        <v>0.49</v>
      </c>
      <c r="H79">
        <v>8.51</v>
      </c>
      <c r="I79">
        <v>0.8</v>
      </c>
      <c r="J79">
        <v>1.8</v>
      </c>
      <c r="K79">
        <v>0.85</v>
      </c>
      <c r="L79">
        <v>0.75</v>
      </c>
      <c r="M79">
        <v>0.18</v>
      </c>
      <c r="N79">
        <v>0</v>
      </c>
      <c r="O79">
        <v>0</v>
      </c>
      <c r="P79">
        <v>0.07</v>
      </c>
      <c r="Q79">
        <v>2.97</v>
      </c>
      <c r="R79">
        <f t="shared" si="18"/>
        <v>27.92</v>
      </c>
      <c r="S79">
        <f t="shared" si="19"/>
        <v>32.14</v>
      </c>
      <c r="T79">
        <f t="shared" si="20"/>
        <v>19.560000000000002</v>
      </c>
      <c r="U79" s="1">
        <f t="shared" si="17"/>
        <v>0.8870022896904461</v>
      </c>
      <c r="V79" s="28">
        <f t="shared" si="16"/>
        <v>0.920559636028428</v>
      </c>
      <c r="X79" s="1">
        <f t="shared" si="21"/>
        <v>1.5140218123706788</v>
      </c>
      <c r="Y79" s="7">
        <v>110270.34049586779</v>
      </c>
      <c r="Z79" s="1">
        <f t="shared" si="14"/>
        <v>1.8144602028711443</v>
      </c>
    </row>
    <row r="80" spans="1:26" ht="12.75">
      <c r="A80" s="29">
        <v>11232</v>
      </c>
      <c r="B80">
        <v>1.25</v>
      </c>
      <c r="E80">
        <v>1996</v>
      </c>
      <c r="F80">
        <v>3.8</v>
      </c>
      <c r="G80">
        <v>5.49</v>
      </c>
      <c r="H80">
        <v>2.85</v>
      </c>
      <c r="I80">
        <v>1.45</v>
      </c>
      <c r="J80">
        <v>2.17</v>
      </c>
      <c r="K80">
        <v>0.15</v>
      </c>
      <c r="L80">
        <v>0.58</v>
      </c>
      <c r="M80">
        <v>0</v>
      </c>
      <c r="N80">
        <v>0.08</v>
      </c>
      <c r="O80">
        <v>1.37</v>
      </c>
      <c r="P80">
        <v>4.66</v>
      </c>
      <c r="Q80">
        <v>6.76</v>
      </c>
      <c r="R80">
        <f t="shared" si="18"/>
        <v>29.36</v>
      </c>
      <c r="S80">
        <f t="shared" si="19"/>
        <v>19.609999999999992</v>
      </c>
      <c r="T80">
        <f t="shared" si="20"/>
        <v>23.55</v>
      </c>
      <c r="U80" s="1">
        <f t="shared" si="17"/>
        <v>1.0679398733236198</v>
      </c>
      <c r="V80" s="31">
        <f>AVERAGE(U80:U89)</f>
        <v>0.9261525270847585</v>
      </c>
      <c r="W80" s="4" t="s">
        <v>103</v>
      </c>
      <c r="X80" s="1">
        <f t="shared" si="21"/>
        <v>0.9237699981514935</v>
      </c>
      <c r="Y80" s="7">
        <v>77588.42975206603</v>
      </c>
      <c r="Z80" s="1">
        <f t="shared" si="14"/>
        <v>1.2766906981090063</v>
      </c>
    </row>
    <row r="81" spans="1:26" ht="12.75">
      <c r="A81" s="29">
        <v>11263</v>
      </c>
      <c r="B81">
        <v>1.31</v>
      </c>
      <c r="E81">
        <v>1997</v>
      </c>
      <c r="F81">
        <v>5.77</v>
      </c>
      <c r="G81">
        <v>0.37</v>
      </c>
      <c r="H81">
        <v>0.19</v>
      </c>
      <c r="I81">
        <v>0.12</v>
      </c>
      <c r="J81">
        <v>0.1</v>
      </c>
      <c r="K81">
        <v>0.94</v>
      </c>
      <c r="L81">
        <v>0.65</v>
      </c>
      <c r="M81">
        <v>0</v>
      </c>
      <c r="N81">
        <v>0.44</v>
      </c>
      <c r="O81">
        <v>0.57</v>
      </c>
      <c r="P81">
        <v>2.03</v>
      </c>
      <c r="Q81">
        <v>2.17</v>
      </c>
      <c r="R81">
        <f t="shared" si="18"/>
        <v>13.35</v>
      </c>
      <c r="S81">
        <f t="shared" si="19"/>
        <v>21.370000000000005</v>
      </c>
      <c r="T81">
        <f t="shared" si="20"/>
        <v>19.58</v>
      </c>
      <c r="U81" s="1">
        <f t="shared" si="17"/>
        <v>0.887909244996878</v>
      </c>
      <c r="V81" s="28">
        <f aca="true" t="shared" si="22" ref="V81:V89">AVERAGE(U81:U90)</f>
        <v>0.8977950578369862</v>
      </c>
      <c r="X81" s="1">
        <f t="shared" si="21"/>
        <v>1.006678473253311</v>
      </c>
      <c r="Y81" s="7">
        <v>64512.99173553709</v>
      </c>
      <c r="Z81" s="1">
        <f t="shared" si="14"/>
        <v>1.0615389010853158</v>
      </c>
    </row>
    <row r="82" spans="1:26" ht="12.75">
      <c r="A82" s="29">
        <v>11293</v>
      </c>
      <c r="B82">
        <v>0.07</v>
      </c>
      <c r="E82">
        <v>1998</v>
      </c>
      <c r="F82">
        <v>2.25</v>
      </c>
      <c r="G82">
        <v>8.03</v>
      </c>
      <c r="H82">
        <v>2.28</v>
      </c>
      <c r="I82">
        <v>0.83</v>
      </c>
      <c r="J82">
        <v>1.01</v>
      </c>
      <c r="K82">
        <v>0.87</v>
      </c>
      <c r="L82">
        <v>0.12</v>
      </c>
      <c r="M82">
        <v>1.33</v>
      </c>
      <c r="N82">
        <v>1.75</v>
      </c>
      <c r="O82">
        <v>0.51</v>
      </c>
      <c r="P82">
        <v>2.02</v>
      </c>
      <c r="Q82">
        <v>0.17</v>
      </c>
      <c r="R82">
        <f t="shared" si="18"/>
        <v>21.17</v>
      </c>
      <c r="S82">
        <f t="shared" si="19"/>
        <v>23.240000000000002</v>
      </c>
      <c r="T82">
        <f>SUM(I82:Q82,F83:H83)</f>
        <v>16.14</v>
      </c>
      <c r="U82" s="1">
        <f t="shared" si="17"/>
        <v>0.7319129322905829</v>
      </c>
      <c r="V82" s="28">
        <f t="shared" si="22"/>
        <v>0.9002665110470133</v>
      </c>
      <c r="X82" s="1">
        <f t="shared" si="21"/>
        <v>1.0947687280489913</v>
      </c>
      <c r="Y82" s="7">
        <v>85400.6082644628</v>
      </c>
      <c r="Z82" s="1">
        <f t="shared" si="14"/>
        <v>1.405237385683624</v>
      </c>
    </row>
    <row r="83" spans="1:27" ht="12.75">
      <c r="A83" s="29">
        <v>11324</v>
      </c>
      <c r="B83">
        <v>5.43</v>
      </c>
      <c r="E83">
        <v>1999</v>
      </c>
      <c r="F83">
        <v>3.33</v>
      </c>
      <c r="G83">
        <v>3</v>
      </c>
      <c r="H83">
        <v>1.2</v>
      </c>
      <c r="I83" t="s">
        <v>0</v>
      </c>
      <c r="J83" t="s">
        <v>0</v>
      </c>
      <c r="K83" t="s">
        <v>0</v>
      </c>
      <c r="L83" t="s">
        <v>0</v>
      </c>
      <c r="M83">
        <v>0.59</v>
      </c>
      <c r="N83">
        <v>0.65</v>
      </c>
      <c r="O83">
        <v>0.4</v>
      </c>
      <c r="P83">
        <v>1</v>
      </c>
      <c r="Q83">
        <v>0.1</v>
      </c>
      <c r="V83" s="28">
        <f t="shared" si="22"/>
        <v>0.95638437063249</v>
      </c>
      <c r="X83" s="1"/>
      <c r="Y83" s="7">
        <v>52097.65289256204</v>
      </c>
      <c r="Z83" s="1">
        <f t="shared" si="14"/>
        <v>0.8572488069907692</v>
      </c>
      <c r="AA83" s="35">
        <f>Z83</f>
        <v>0.8572488069907692</v>
      </c>
    </row>
    <row r="84" spans="1:26" ht="12.75">
      <c r="A84" s="29">
        <v>11355</v>
      </c>
      <c r="B84">
        <v>2.15</v>
      </c>
      <c r="E84">
        <v>2000</v>
      </c>
      <c r="F84">
        <v>3.34</v>
      </c>
      <c r="G84">
        <v>4.26</v>
      </c>
      <c r="H84">
        <v>0.71</v>
      </c>
      <c r="I84">
        <v>1.95</v>
      </c>
      <c r="J84">
        <v>0.27</v>
      </c>
      <c r="K84">
        <v>0.47</v>
      </c>
      <c r="L84">
        <v>0</v>
      </c>
      <c r="M84">
        <v>0.96</v>
      </c>
      <c r="N84">
        <v>0</v>
      </c>
      <c r="O84">
        <v>2.66</v>
      </c>
      <c r="P84">
        <v>0.75</v>
      </c>
      <c r="Q84">
        <v>0</v>
      </c>
      <c r="R84">
        <f t="shared" si="18"/>
        <v>15.369999999999997</v>
      </c>
      <c r="S84">
        <f>SUM(O83:Q83,F84:N84)</f>
        <v>13.459999999999997</v>
      </c>
      <c r="T84">
        <f>SUM(I84:Q84,F85:H85)</f>
        <v>23.94</v>
      </c>
      <c r="U84" s="1">
        <f>T84/$T$1</f>
        <v>1.0856255017990428</v>
      </c>
      <c r="V84" s="28">
        <f t="shared" si="22"/>
        <v>0.9187457254155642</v>
      </c>
      <c r="X84" s="1">
        <f t="shared" si="21"/>
        <v>0.634061406176395</v>
      </c>
      <c r="Y84" s="7">
        <v>58602.604958677686</v>
      </c>
      <c r="Z84" s="1">
        <f t="shared" si="14"/>
        <v>0.9642855368355779</v>
      </c>
    </row>
    <row r="85" spans="1:26" ht="12.75">
      <c r="A85" s="29">
        <v>11383</v>
      </c>
      <c r="B85">
        <v>1.85</v>
      </c>
      <c r="E85">
        <v>2001</v>
      </c>
      <c r="F85">
        <v>4.7</v>
      </c>
      <c r="G85">
        <v>6.11</v>
      </c>
      <c r="H85">
        <v>6.07</v>
      </c>
      <c r="I85">
        <v>4.61</v>
      </c>
      <c r="J85">
        <v>0.5</v>
      </c>
      <c r="K85">
        <v>0.1</v>
      </c>
      <c r="L85">
        <v>1.69</v>
      </c>
      <c r="M85">
        <v>0.96</v>
      </c>
      <c r="N85">
        <v>1.25</v>
      </c>
      <c r="O85">
        <v>1.08</v>
      </c>
      <c r="P85">
        <v>3.37</v>
      </c>
      <c r="Q85">
        <v>5.33</v>
      </c>
      <c r="R85">
        <f t="shared" si="18"/>
        <v>35.77000000000001</v>
      </c>
      <c r="S85">
        <f t="shared" si="19"/>
        <v>29.400000000000002</v>
      </c>
      <c r="T85">
        <f>SUM(I85:Q85,F86:H86)</f>
        <v>24.02</v>
      </c>
      <c r="U85" s="1">
        <f>T85/$T$1</f>
        <v>1.0892533230247707</v>
      </c>
      <c r="V85" s="28">
        <f t="shared" si="22"/>
        <v>0.863119133287738</v>
      </c>
      <c r="X85" s="1">
        <f t="shared" si="21"/>
        <v>1.3849483909053504</v>
      </c>
      <c r="Y85" s="7">
        <v>47720.48925619833</v>
      </c>
      <c r="Z85" s="1">
        <f t="shared" si="14"/>
        <v>0.7852240976816118</v>
      </c>
    </row>
    <row r="86" spans="1:26" ht="12.75">
      <c r="A86" s="29">
        <v>11414</v>
      </c>
      <c r="B86">
        <v>2.45</v>
      </c>
      <c r="E86">
        <v>2002</v>
      </c>
      <c r="F86">
        <v>2.65</v>
      </c>
      <c r="G86">
        <v>1.3</v>
      </c>
      <c r="H86">
        <v>1.18</v>
      </c>
      <c r="I86">
        <v>1.62</v>
      </c>
      <c r="J86">
        <v>0.66</v>
      </c>
      <c r="K86">
        <v>0.36</v>
      </c>
      <c r="L86">
        <v>0.42</v>
      </c>
      <c r="M86">
        <v>0.17</v>
      </c>
      <c r="N86" t="s">
        <v>0</v>
      </c>
      <c r="O86" t="s">
        <v>0</v>
      </c>
      <c r="P86">
        <v>2.92</v>
      </c>
      <c r="Q86">
        <v>4.39</v>
      </c>
      <c r="S86">
        <f>SUM(O85:Q85,F86:N86)</f>
        <v>18.140000000000004</v>
      </c>
      <c r="T86">
        <f>SUM(I86:Q86,F87:H87)</f>
        <v>15.309999999999999</v>
      </c>
      <c r="U86" s="1">
        <f>T86/$T$1</f>
        <v>0.6942742870736568</v>
      </c>
      <c r="V86" s="28">
        <f t="shared" si="22"/>
        <v>0.668123742404869</v>
      </c>
      <c r="X86" s="1">
        <f t="shared" si="21"/>
        <v>0.8545225786062265</v>
      </c>
      <c r="Y86" s="7">
        <v>41599.41818181815</v>
      </c>
      <c r="Z86" s="1">
        <f t="shared" si="14"/>
        <v>0.6845039963972166</v>
      </c>
    </row>
    <row r="87" spans="1:28" ht="12.75">
      <c r="A87" s="29">
        <v>11444</v>
      </c>
      <c r="B87">
        <v>0.75</v>
      </c>
      <c r="E87">
        <v>2003</v>
      </c>
      <c r="F87">
        <v>0.74</v>
      </c>
      <c r="G87">
        <v>2.21</v>
      </c>
      <c r="H87">
        <v>1.82</v>
      </c>
      <c r="I87" t="s">
        <v>0</v>
      </c>
      <c r="J87" t="s">
        <v>0</v>
      </c>
      <c r="K87">
        <v>0.1</v>
      </c>
      <c r="L87" t="s">
        <v>0</v>
      </c>
      <c r="M87">
        <v>0.88</v>
      </c>
      <c r="N87" t="s">
        <v>0</v>
      </c>
      <c r="O87">
        <v>0</v>
      </c>
      <c r="P87">
        <v>0</v>
      </c>
      <c r="Q87">
        <v>0.69</v>
      </c>
      <c r="V87" s="28">
        <f t="shared" si="22"/>
        <v>0.6550484700704751</v>
      </c>
      <c r="X87" s="1"/>
      <c r="Y87" s="7">
        <v>51540.79338842984</v>
      </c>
      <c r="Z87" s="1">
        <f t="shared" si="14"/>
        <v>0.8480858770107327</v>
      </c>
      <c r="AA87" s="35">
        <f aca="true" t="shared" si="23" ref="AA87:AA92">Z87</f>
        <v>0.8480858770107327</v>
      </c>
      <c r="AB87" s="21" t="s">
        <v>197</v>
      </c>
    </row>
    <row r="88" spans="1:28" ht="12.75">
      <c r="A88" s="29">
        <v>11475</v>
      </c>
      <c r="B88">
        <v>1.45</v>
      </c>
      <c r="E88">
        <v>2004</v>
      </c>
      <c r="F88">
        <v>0</v>
      </c>
      <c r="G88">
        <v>0</v>
      </c>
      <c r="H88">
        <v>0.3</v>
      </c>
      <c r="I88">
        <v>0.8</v>
      </c>
      <c r="J88">
        <v>1.41</v>
      </c>
      <c r="K88">
        <v>0.91</v>
      </c>
      <c r="L88">
        <v>1.01</v>
      </c>
      <c r="M88">
        <v>1.42</v>
      </c>
      <c r="N88">
        <v>0.34</v>
      </c>
      <c r="O88" t="s">
        <v>0</v>
      </c>
      <c r="P88" t="s">
        <v>0</v>
      </c>
      <c r="Q88" t="s">
        <v>0</v>
      </c>
      <c r="S88">
        <f>SUM(O87:Q87,F88:N88)</f>
        <v>6.88</v>
      </c>
      <c r="V88" s="28">
        <f t="shared" si="22"/>
        <v>0.6550484700704751</v>
      </c>
      <c r="X88" s="1">
        <f t="shared" si="21"/>
        <v>0.3240967663071024</v>
      </c>
      <c r="Y88" s="7">
        <v>44341.5867768595</v>
      </c>
      <c r="Z88" s="1">
        <f t="shared" si="14"/>
        <v>0.7296254294397858</v>
      </c>
      <c r="AA88" s="35">
        <f t="shared" si="23"/>
        <v>0.7296254294397858</v>
      </c>
      <c r="AB88" t="s">
        <v>198</v>
      </c>
    </row>
    <row r="89" spans="1:27" ht="12.75">
      <c r="A89" s="29">
        <v>11505</v>
      </c>
      <c r="B89">
        <v>0</v>
      </c>
      <c r="E89">
        <v>2005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V89" s="28">
        <f t="shared" si="22"/>
        <v>0.6550484700704751</v>
      </c>
      <c r="X89" s="1"/>
      <c r="Y89" s="7">
        <v>100536.3173553718</v>
      </c>
      <c r="Z89" s="1">
        <f t="shared" si="14"/>
        <v>1.6542902285803818</v>
      </c>
      <c r="AA89" s="35">
        <f t="shared" si="23"/>
        <v>1.6542902285803818</v>
      </c>
    </row>
    <row r="90" spans="1:27" ht="12.75">
      <c r="A90" s="29">
        <v>11536</v>
      </c>
      <c r="B90">
        <v>2.1</v>
      </c>
      <c r="E90">
        <v>2006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V90" s="28">
        <f>AVERAGE(U90:U99)</f>
        <v>0.6550484700704751</v>
      </c>
      <c r="X90" s="1"/>
      <c r="Y90" s="7">
        <v>99907.93388429744</v>
      </c>
      <c r="Z90" s="1">
        <f>Y90/$Y$5</f>
        <v>1.6439503965341646</v>
      </c>
      <c r="AA90" s="35">
        <f t="shared" si="23"/>
        <v>1.6439503965341646</v>
      </c>
    </row>
    <row r="91" spans="1:27" ht="12.75">
      <c r="A91" s="29">
        <v>11567</v>
      </c>
      <c r="B91">
        <v>0.63</v>
      </c>
      <c r="E91">
        <v>2007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V91" s="28">
        <f>AVERAGE(U91:U100)</f>
        <v>0.6550484700704751</v>
      </c>
      <c r="X91" s="1"/>
      <c r="Y91" s="7">
        <v>25830</v>
      </c>
      <c r="Z91" s="1">
        <f>Y91/$Y$5</f>
        <v>0.42502369022718256</v>
      </c>
      <c r="AA91" s="35">
        <f t="shared" si="23"/>
        <v>0.42502369022718256</v>
      </c>
    </row>
    <row r="92" spans="1:27" ht="12.75">
      <c r="A92" s="29">
        <v>11597</v>
      </c>
      <c r="B92">
        <v>0.97</v>
      </c>
      <c r="E92">
        <v>2008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  <c r="Q92">
        <v>0</v>
      </c>
      <c r="V92" s="28">
        <f>AVERAGE(U92:U101)</f>
        <v>0.6550484700704751</v>
      </c>
      <c r="X92" s="1"/>
      <c r="Y92" s="7">
        <v>42024</v>
      </c>
      <c r="Z92" s="1">
        <f>Y92/$Y$5</f>
        <v>0.6914903429387194</v>
      </c>
      <c r="AA92" s="35">
        <f t="shared" si="23"/>
        <v>0.6914903429387194</v>
      </c>
    </row>
    <row r="93" spans="1:26" ht="12.75">
      <c r="A93" s="29">
        <v>11628</v>
      </c>
      <c r="B93">
        <v>4.94</v>
      </c>
      <c r="E93">
        <v>2009</v>
      </c>
      <c r="F93">
        <v>0.63</v>
      </c>
      <c r="G93">
        <v>3.5</v>
      </c>
      <c r="H93">
        <v>3.59</v>
      </c>
      <c r="I93">
        <v>0.75</v>
      </c>
      <c r="J93">
        <v>0.58</v>
      </c>
      <c r="K93">
        <v>1</v>
      </c>
      <c r="L93">
        <v>0.5</v>
      </c>
      <c r="M93">
        <v>0.3</v>
      </c>
      <c r="N93" t="s">
        <v>0</v>
      </c>
      <c r="O93">
        <v>2.36</v>
      </c>
      <c r="P93">
        <v>0.43</v>
      </c>
      <c r="Q93">
        <v>2.44</v>
      </c>
      <c r="R93">
        <f>SUM(F93:Q93)</f>
        <v>16.08</v>
      </c>
      <c r="T93">
        <f>SUM(I93:Q93,F94:H94)</f>
        <v>17.77</v>
      </c>
      <c r="U93" s="36">
        <f>T93/$T$1</f>
        <v>0.8058297897647866</v>
      </c>
      <c r="V93" s="28">
        <f>AVERAGE(U93:U102)</f>
        <v>0.6550484700704751</v>
      </c>
      <c r="X93" s="1"/>
      <c r="Y93" s="7">
        <v>54464</v>
      </c>
      <c r="Z93" s="1">
        <f>Y93/$Y$5</f>
        <v>0.8961862278177806</v>
      </c>
    </row>
    <row r="94" spans="1:27" ht="12.75">
      <c r="A94" s="29">
        <v>11658</v>
      </c>
      <c r="B94">
        <v>5.91</v>
      </c>
      <c r="E94">
        <v>2010</v>
      </c>
      <c r="F94">
        <v>4.45</v>
      </c>
      <c r="G94">
        <v>3.27</v>
      </c>
      <c r="H94">
        <v>1.69</v>
      </c>
      <c r="I94">
        <v>2.68</v>
      </c>
      <c r="J94" t="s">
        <v>0</v>
      </c>
      <c r="K94" t="s">
        <v>0</v>
      </c>
      <c r="L94" t="s">
        <v>0</v>
      </c>
      <c r="M94" t="s">
        <v>0</v>
      </c>
      <c r="N94">
        <v>0</v>
      </c>
      <c r="O94">
        <v>2.13</v>
      </c>
      <c r="P94">
        <v>1.18</v>
      </c>
      <c r="Q94" t="s">
        <v>0</v>
      </c>
      <c r="R94">
        <f>SUM(F94:Q94)</f>
        <v>15.399999999999999</v>
      </c>
      <c r="S94">
        <f>SUM(O93:Q93,F94:N94)</f>
        <v>17.32</v>
      </c>
      <c r="U94" s="36"/>
      <c r="X94" s="1">
        <f t="shared" si="21"/>
        <v>0.8158947663428798</v>
      </c>
      <c r="Y94" s="7">
        <v>77000</v>
      </c>
      <c r="Z94" s="1">
        <f>Y94/$Y$5</f>
        <v>1.2670082906501379</v>
      </c>
      <c r="AA94" s="37">
        <f>Z94</f>
        <v>1.2670082906501379</v>
      </c>
    </row>
    <row r="95" spans="1:25" ht="12.75">
      <c r="A95" s="29">
        <v>11689</v>
      </c>
      <c r="B95">
        <v>3.43</v>
      </c>
      <c r="E95">
        <v>2011</v>
      </c>
      <c r="G95">
        <v>3.15</v>
      </c>
      <c r="H95">
        <v>3</v>
      </c>
      <c r="I95">
        <v>0.47</v>
      </c>
      <c r="J95">
        <v>1.02</v>
      </c>
      <c r="K95">
        <v>1.93</v>
      </c>
      <c r="L95">
        <v>0.28</v>
      </c>
      <c r="M95">
        <v>0</v>
      </c>
      <c r="N95">
        <v>0.79</v>
      </c>
      <c r="O95">
        <v>0.74</v>
      </c>
      <c r="P95" s="39">
        <v>0.83</v>
      </c>
      <c r="Q95" s="39">
        <v>0</v>
      </c>
      <c r="T95">
        <f>SUM(I95:Q95,F96:H96)</f>
        <v>11.120000000000001</v>
      </c>
      <c r="U95" s="36">
        <f>T95/$T$1</f>
        <v>0.5042671503761637</v>
      </c>
      <c r="Y95" t="s">
        <v>195</v>
      </c>
    </row>
    <row r="96" spans="1:19" ht="12.75">
      <c r="A96" s="29">
        <v>11720</v>
      </c>
      <c r="B96">
        <v>7.26</v>
      </c>
      <c r="E96">
        <v>2012</v>
      </c>
      <c r="F96">
        <v>1.5</v>
      </c>
      <c r="G96">
        <v>0.9</v>
      </c>
      <c r="H96">
        <v>2.66</v>
      </c>
      <c r="I96">
        <v>1.77</v>
      </c>
      <c r="J96">
        <v>0.04</v>
      </c>
      <c r="K96">
        <v>0.12</v>
      </c>
      <c r="L96">
        <v>0.08</v>
      </c>
      <c r="M96">
        <v>3.96</v>
      </c>
      <c r="S96">
        <f>SUM(O95:Q95,F96:N96)</f>
        <v>12.599999999999998</v>
      </c>
    </row>
    <row r="97" spans="1:2" ht="12.75">
      <c r="A97" s="29">
        <v>11749</v>
      </c>
      <c r="B97">
        <v>0.75</v>
      </c>
    </row>
    <row r="98" spans="1:2" ht="12.75">
      <c r="A98" s="29">
        <v>11780</v>
      </c>
      <c r="B98">
        <v>0.62</v>
      </c>
    </row>
    <row r="99" spans="1:2" ht="12.75">
      <c r="A99" s="29">
        <v>11810</v>
      </c>
      <c r="B99">
        <v>0.96</v>
      </c>
    </row>
    <row r="100" spans="1:2" ht="12.75">
      <c r="A100" s="29">
        <v>11841</v>
      </c>
      <c r="B100">
        <v>1.1</v>
      </c>
    </row>
    <row r="101" spans="1:2" ht="12.75">
      <c r="A101" s="29">
        <v>11871</v>
      </c>
      <c r="B101">
        <v>0</v>
      </c>
    </row>
    <row r="102" spans="1:2" ht="12.75">
      <c r="A102" s="29">
        <v>11902</v>
      </c>
      <c r="B102">
        <v>0</v>
      </c>
    </row>
    <row r="103" spans="1:2" ht="12.75">
      <c r="A103" s="29">
        <v>11933</v>
      </c>
      <c r="B103">
        <v>1.23</v>
      </c>
    </row>
    <row r="104" spans="1:2" ht="12.75">
      <c r="A104" s="29">
        <v>11963</v>
      </c>
      <c r="B104">
        <v>0.38</v>
      </c>
    </row>
    <row r="105" spans="1:2" ht="12.75">
      <c r="A105" s="29">
        <v>11994</v>
      </c>
      <c r="B105">
        <v>0.43</v>
      </c>
    </row>
    <row r="106" spans="1:2" ht="12.75">
      <c r="A106" s="29">
        <v>12024</v>
      </c>
      <c r="B106">
        <v>1.97</v>
      </c>
    </row>
    <row r="107" spans="1:2" ht="12.75">
      <c r="A107" s="29">
        <v>12055</v>
      </c>
      <c r="B107">
        <v>6.31</v>
      </c>
    </row>
    <row r="108" spans="1:2" ht="12.75">
      <c r="A108" s="29">
        <v>12086</v>
      </c>
      <c r="B108">
        <v>0.95</v>
      </c>
    </row>
    <row r="109" spans="1:2" ht="12.75">
      <c r="A109" s="29">
        <v>12114</v>
      </c>
      <c r="B109">
        <v>2.79</v>
      </c>
    </row>
    <row r="110" spans="1:2" ht="12.75">
      <c r="A110" s="29">
        <v>12145</v>
      </c>
      <c r="B110">
        <v>0.3</v>
      </c>
    </row>
    <row r="111" spans="1:2" ht="12.75">
      <c r="A111" s="29">
        <v>12175</v>
      </c>
      <c r="B111">
        <v>2.29</v>
      </c>
    </row>
    <row r="112" spans="1:2" ht="12.75">
      <c r="A112" s="29">
        <v>12206</v>
      </c>
      <c r="B112">
        <v>0.96</v>
      </c>
    </row>
    <row r="113" spans="1:2" ht="12.75">
      <c r="A113" s="29">
        <v>12236</v>
      </c>
      <c r="B113">
        <v>0</v>
      </c>
    </row>
    <row r="114" spans="1:2" ht="12.75">
      <c r="A114" s="29">
        <v>12267</v>
      </c>
      <c r="B114">
        <v>0.31</v>
      </c>
    </row>
    <row r="115" spans="1:2" ht="12.75">
      <c r="A115" s="29">
        <v>12298</v>
      </c>
      <c r="B115">
        <v>0</v>
      </c>
    </row>
    <row r="116" spans="1:2" ht="12.75">
      <c r="A116" s="29">
        <v>12328</v>
      </c>
      <c r="B116">
        <v>1.31</v>
      </c>
    </row>
    <row r="117" spans="1:2" ht="12.75">
      <c r="A117" s="29">
        <v>12359</v>
      </c>
      <c r="B117">
        <v>0.47</v>
      </c>
    </row>
    <row r="118" spans="1:2" ht="12.75">
      <c r="A118" s="29">
        <v>12389</v>
      </c>
      <c r="B118">
        <v>5.17</v>
      </c>
    </row>
    <row r="119" spans="1:2" ht="12.75">
      <c r="A119" s="29">
        <v>12420</v>
      </c>
      <c r="B119">
        <v>1.53</v>
      </c>
    </row>
    <row r="120" spans="1:2" ht="12.75">
      <c r="A120" s="29">
        <v>12451</v>
      </c>
      <c r="B120">
        <v>3.42</v>
      </c>
    </row>
    <row r="121" spans="1:2" ht="12.75">
      <c r="A121" s="29">
        <v>12479</v>
      </c>
      <c r="B121">
        <v>0.91</v>
      </c>
    </row>
    <row r="122" spans="1:2" ht="12.75">
      <c r="A122" s="29">
        <v>12510</v>
      </c>
      <c r="B122">
        <v>0</v>
      </c>
    </row>
    <row r="123" spans="1:2" ht="12.75">
      <c r="A123" s="29">
        <v>12540</v>
      </c>
      <c r="B123">
        <v>0.64</v>
      </c>
    </row>
    <row r="124" spans="1:2" ht="12.75">
      <c r="A124" s="29">
        <v>12571</v>
      </c>
      <c r="B124">
        <v>1.49</v>
      </c>
    </row>
    <row r="125" spans="1:2" ht="12.75">
      <c r="A125" s="29">
        <v>12601</v>
      </c>
      <c r="B125">
        <v>0</v>
      </c>
    </row>
    <row r="126" spans="1:2" ht="12.75">
      <c r="A126" s="29">
        <v>12632</v>
      </c>
      <c r="B126">
        <v>1.21</v>
      </c>
    </row>
    <row r="127" spans="1:2" ht="12.75">
      <c r="A127" s="29">
        <v>12663</v>
      </c>
      <c r="B127">
        <v>0.81</v>
      </c>
    </row>
    <row r="128" spans="1:2" ht="12.75">
      <c r="A128" s="29">
        <v>12693</v>
      </c>
      <c r="B128">
        <v>1.62</v>
      </c>
    </row>
    <row r="129" spans="1:2" ht="12.75">
      <c r="A129" s="29">
        <v>12724</v>
      </c>
      <c r="B129">
        <v>2.37</v>
      </c>
    </row>
    <row r="130" spans="1:2" ht="12.75">
      <c r="A130" s="29">
        <v>12754</v>
      </c>
      <c r="B130">
        <v>2.03</v>
      </c>
    </row>
    <row r="131" spans="1:2" ht="12.75">
      <c r="A131" s="29">
        <v>12785</v>
      </c>
      <c r="B131">
        <v>7.48</v>
      </c>
    </row>
    <row r="132" spans="1:2" ht="12.75">
      <c r="A132" s="29">
        <v>12816</v>
      </c>
      <c r="B132">
        <v>2.56</v>
      </c>
    </row>
    <row r="133" spans="1:2" ht="12.75">
      <c r="A133" s="29">
        <v>12844</v>
      </c>
      <c r="B133">
        <v>3.62</v>
      </c>
    </row>
    <row r="134" spans="1:2" ht="12.75">
      <c r="A134" s="29">
        <v>12875</v>
      </c>
      <c r="B134">
        <v>5.79</v>
      </c>
    </row>
    <row r="135" spans="1:2" ht="12.75">
      <c r="A135" s="29">
        <v>12905</v>
      </c>
      <c r="B135">
        <v>0.14</v>
      </c>
    </row>
    <row r="136" spans="1:2" ht="12.75">
      <c r="A136" s="29">
        <v>12936</v>
      </c>
      <c r="B136">
        <v>0</v>
      </c>
    </row>
    <row r="137" spans="1:2" ht="12.75">
      <c r="A137" s="29">
        <v>12966</v>
      </c>
      <c r="B137">
        <v>0.33</v>
      </c>
    </row>
    <row r="138" spans="1:2" ht="12.75">
      <c r="A138" s="29">
        <v>12997</v>
      </c>
      <c r="B138">
        <v>2.25</v>
      </c>
    </row>
    <row r="139" spans="1:2" ht="12.75">
      <c r="A139" s="29">
        <v>13028</v>
      </c>
      <c r="B139">
        <v>0.03</v>
      </c>
    </row>
    <row r="140" spans="1:2" ht="12.75">
      <c r="A140" s="29">
        <v>13058</v>
      </c>
      <c r="B140">
        <v>1.01</v>
      </c>
    </row>
    <row r="141" spans="1:2" ht="12.75">
      <c r="A141" s="29">
        <v>13089</v>
      </c>
      <c r="B141">
        <v>1.05</v>
      </c>
    </row>
    <row r="142" spans="1:2" ht="12.75">
      <c r="A142" s="29">
        <v>13119</v>
      </c>
      <c r="B142">
        <v>3.31</v>
      </c>
    </row>
    <row r="143" spans="1:2" ht="12.75">
      <c r="A143" s="29">
        <v>13150</v>
      </c>
      <c r="B143">
        <v>3.13</v>
      </c>
    </row>
    <row r="144" spans="1:2" ht="12.75">
      <c r="A144" s="29">
        <v>13181</v>
      </c>
      <c r="B144">
        <v>9.23</v>
      </c>
    </row>
    <row r="145" spans="1:2" ht="12.75">
      <c r="A145" s="29">
        <v>13210</v>
      </c>
      <c r="B145">
        <v>1.56</v>
      </c>
    </row>
    <row r="146" spans="1:2" ht="12.75">
      <c r="A146" s="29">
        <v>13241</v>
      </c>
      <c r="B146">
        <v>1.64</v>
      </c>
    </row>
    <row r="147" spans="1:2" ht="12.75">
      <c r="A147" s="29">
        <v>13271</v>
      </c>
      <c r="B147">
        <v>0.28</v>
      </c>
    </row>
    <row r="148" spans="1:2" ht="12.75">
      <c r="A148" s="29">
        <v>13302</v>
      </c>
      <c r="B148">
        <v>0.94</v>
      </c>
    </row>
    <row r="149" spans="1:2" ht="12.75">
      <c r="A149" s="29">
        <v>13332</v>
      </c>
      <c r="B149">
        <v>2.36</v>
      </c>
    </row>
    <row r="150" spans="1:2" ht="12.75">
      <c r="A150" s="29">
        <v>13363</v>
      </c>
      <c r="B150">
        <v>0.57</v>
      </c>
    </row>
    <row r="151" spans="1:2" ht="12.75">
      <c r="A151" s="29">
        <v>13394</v>
      </c>
      <c r="B151">
        <v>0.04</v>
      </c>
    </row>
    <row r="152" spans="1:2" ht="12.75">
      <c r="A152" s="29">
        <v>13424</v>
      </c>
      <c r="B152">
        <v>2.26</v>
      </c>
    </row>
    <row r="153" spans="1:2" ht="12.75">
      <c r="A153" s="29">
        <v>13455</v>
      </c>
      <c r="B153">
        <v>0</v>
      </c>
    </row>
    <row r="154" spans="1:2" ht="12.75">
      <c r="A154" s="29">
        <v>13485</v>
      </c>
      <c r="B154">
        <v>8.03</v>
      </c>
    </row>
    <row r="155" spans="1:2" ht="12.75">
      <c r="A155" s="29">
        <v>13516</v>
      </c>
      <c r="B155">
        <v>3.92</v>
      </c>
    </row>
    <row r="156" spans="1:2" ht="12.75">
      <c r="A156" s="29">
        <v>13547</v>
      </c>
      <c r="B156">
        <v>6.94</v>
      </c>
    </row>
    <row r="157" spans="1:2" ht="12.75">
      <c r="A157" s="29">
        <v>13575</v>
      </c>
      <c r="B157">
        <v>2.43</v>
      </c>
    </row>
    <row r="158" spans="1:2" ht="12.75">
      <c r="A158" s="29">
        <v>13606</v>
      </c>
      <c r="B158">
        <v>0.67</v>
      </c>
    </row>
    <row r="159" spans="1:2" ht="12.75">
      <c r="A159" s="29">
        <v>13636</v>
      </c>
      <c r="B159">
        <v>0</v>
      </c>
    </row>
    <row r="160" spans="1:2" ht="12.75">
      <c r="A160" s="29">
        <v>13667</v>
      </c>
      <c r="B160">
        <v>0</v>
      </c>
    </row>
    <row r="161" spans="1:2" ht="12.75">
      <c r="A161" s="29">
        <v>13697</v>
      </c>
      <c r="B161">
        <v>0.47</v>
      </c>
    </row>
    <row r="162" spans="1:2" ht="12.75">
      <c r="A162" s="29">
        <v>13728</v>
      </c>
      <c r="B162">
        <v>0</v>
      </c>
    </row>
    <row r="163" spans="1:2" ht="12.75">
      <c r="A163" s="29">
        <v>13759</v>
      </c>
      <c r="B163">
        <v>0</v>
      </c>
    </row>
    <row r="164" spans="1:2" ht="12.75">
      <c r="A164" s="29">
        <v>13789</v>
      </c>
      <c r="B164">
        <v>0.25</v>
      </c>
    </row>
    <row r="165" spans="1:2" ht="12.75">
      <c r="A165" s="29">
        <v>13820</v>
      </c>
      <c r="B165">
        <v>1.11</v>
      </c>
    </row>
    <row r="166" spans="1:2" ht="12.75">
      <c r="A166" s="29">
        <v>13850</v>
      </c>
      <c r="B166">
        <v>4.67</v>
      </c>
    </row>
    <row r="167" spans="1:2" ht="12.75">
      <c r="A167" s="29">
        <v>13881</v>
      </c>
      <c r="B167">
        <v>2.23</v>
      </c>
    </row>
    <row r="168" spans="1:2" ht="12.75">
      <c r="A168" s="29">
        <v>13912</v>
      </c>
      <c r="B168">
        <v>10.28</v>
      </c>
    </row>
    <row r="169" spans="1:2" ht="12.75">
      <c r="A169" s="29">
        <v>13940</v>
      </c>
      <c r="B169">
        <v>8.51</v>
      </c>
    </row>
    <row r="170" spans="1:2" ht="12.75">
      <c r="A170" s="29">
        <v>13971</v>
      </c>
      <c r="B170">
        <v>1.45</v>
      </c>
    </row>
    <row r="171" spans="1:2" ht="12.75">
      <c r="A171" s="29">
        <v>14001</v>
      </c>
      <c r="B171">
        <v>2.26</v>
      </c>
    </row>
    <row r="172" spans="1:2" ht="12.75">
      <c r="A172" s="29">
        <v>14032</v>
      </c>
      <c r="B172">
        <v>1.08</v>
      </c>
    </row>
    <row r="173" spans="1:2" ht="12.75">
      <c r="A173" s="29">
        <v>14062</v>
      </c>
      <c r="B173">
        <v>0.85</v>
      </c>
    </row>
    <row r="174" spans="1:2" ht="12.75">
      <c r="A174" s="29">
        <v>14093</v>
      </c>
      <c r="B174">
        <v>0.21</v>
      </c>
    </row>
    <row r="175" spans="1:2" ht="12.75">
      <c r="A175" s="29">
        <v>14124</v>
      </c>
      <c r="B175">
        <v>1.27</v>
      </c>
    </row>
    <row r="176" spans="1:2" ht="12.75">
      <c r="A176" s="29">
        <v>14154</v>
      </c>
      <c r="B176">
        <v>1.57</v>
      </c>
    </row>
    <row r="177" spans="1:2" ht="12.75">
      <c r="A177" s="29">
        <v>14185</v>
      </c>
      <c r="B177">
        <v>0.68</v>
      </c>
    </row>
    <row r="178" spans="1:2" ht="12.75">
      <c r="A178" s="29">
        <v>14215</v>
      </c>
      <c r="B178">
        <v>1.62</v>
      </c>
    </row>
    <row r="179" spans="1:2" ht="12.75">
      <c r="A179" s="29">
        <v>14246</v>
      </c>
      <c r="B179">
        <v>3.23</v>
      </c>
    </row>
    <row r="180" spans="1:2" ht="12.75">
      <c r="A180" s="29">
        <v>14277</v>
      </c>
      <c r="B180">
        <v>2.91</v>
      </c>
    </row>
    <row r="181" spans="1:2" ht="12.75">
      <c r="A181" s="29">
        <v>14305</v>
      </c>
      <c r="B181">
        <v>2.84</v>
      </c>
    </row>
    <row r="182" spans="1:2" ht="12.75">
      <c r="A182" s="29">
        <v>14336</v>
      </c>
      <c r="B182">
        <v>0.99</v>
      </c>
    </row>
    <row r="183" spans="1:2" ht="12.75">
      <c r="A183" s="29">
        <v>14366</v>
      </c>
      <c r="B183">
        <v>0.64</v>
      </c>
    </row>
    <row r="184" spans="1:2" ht="12.75">
      <c r="A184" s="29">
        <v>14397</v>
      </c>
      <c r="B184">
        <v>0.35</v>
      </c>
    </row>
    <row r="185" spans="1:2" ht="12.75">
      <c r="A185" s="29">
        <v>14427</v>
      </c>
      <c r="B185">
        <v>0.59</v>
      </c>
    </row>
    <row r="186" spans="1:2" ht="12.75">
      <c r="A186" s="29">
        <v>14458</v>
      </c>
      <c r="B186">
        <v>0.32</v>
      </c>
    </row>
    <row r="187" spans="1:2" ht="12.75">
      <c r="A187" s="29">
        <v>14489</v>
      </c>
      <c r="B187">
        <v>1.63</v>
      </c>
    </row>
    <row r="188" spans="1:2" ht="12.75">
      <c r="A188" s="29">
        <v>14519</v>
      </c>
      <c r="B188">
        <v>2.32</v>
      </c>
    </row>
    <row r="189" spans="1:2" ht="12.75">
      <c r="A189" s="29">
        <v>14550</v>
      </c>
      <c r="B189">
        <v>0.37</v>
      </c>
    </row>
    <row r="190" spans="1:2" ht="12.75">
      <c r="A190" s="29">
        <v>14580</v>
      </c>
      <c r="B190">
        <v>0.45</v>
      </c>
    </row>
    <row r="191" spans="1:2" ht="12.75">
      <c r="A191" s="29">
        <v>14611</v>
      </c>
      <c r="B191">
        <v>13.18</v>
      </c>
    </row>
    <row r="192" spans="1:2" ht="12.75">
      <c r="A192" s="29">
        <v>14642</v>
      </c>
      <c r="B192">
        <v>8.28</v>
      </c>
    </row>
    <row r="193" spans="1:2" ht="12.75">
      <c r="A193" s="29">
        <v>14671</v>
      </c>
      <c r="B193">
        <v>2.72</v>
      </c>
    </row>
    <row r="194" spans="1:2" ht="12.75">
      <c r="A194" s="29">
        <v>14702</v>
      </c>
      <c r="B194">
        <v>0.96</v>
      </c>
    </row>
    <row r="195" spans="1:2" ht="12.75">
      <c r="A195" s="29">
        <v>14732</v>
      </c>
      <c r="B195">
        <v>0</v>
      </c>
    </row>
    <row r="196" spans="1:2" ht="12.75">
      <c r="A196" s="29">
        <v>14763</v>
      </c>
      <c r="B196">
        <v>0.3</v>
      </c>
    </row>
    <row r="197" spans="1:2" ht="12.75">
      <c r="A197" s="29">
        <v>14793</v>
      </c>
      <c r="B197">
        <v>0</v>
      </c>
    </row>
    <row r="198" spans="1:2" ht="12.75">
      <c r="A198" s="29">
        <v>14824</v>
      </c>
      <c r="B198">
        <v>0.06</v>
      </c>
    </row>
    <row r="199" spans="1:2" ht="12.75">
      <c r="A199" s="29">
        <v>14855</v>
      </c>
      <c r="B199">
        <v>0.45</v>
      </c>
    </row>
    <row r="200" spans="1:2" ht="12.75">
      <c r="A200" s="29">
        <v>14885</v>
      </c>
      <c r="B200">
        <v>1.51</v>
      </c>
    </row>
    <row r="201" spans="1:2" ht="12.75">
      <c r="A201" s="29">
        <v>14916</v>
      </c>
      <c r="B201">
        <v>0.61</v>
      </c>
    </row>
    <row r="202" spans="1:2" ht="12.75">
      <c r="A202" s="29">
        <v>14946</v>
      </c>
      <c r="B202">
        <v>12.77</v>
      </c>
    </row>
    <row r="203" spans="1:2" ht="12.75">
      <c r="A203" s="29">
        <v>14977</v>
      </c>
      <c r="B203">
        <v>6.58</v>
      </c>
    </row>
    <row r="204" spans="1:2" ht="12.75">
      <c r="A204" s="29">
        <v>15008</v>
      </c>
      <c r="B204">
        <v>6.84</v>
      </c>
    </row>
    <row r="205" spans="1:2" ht="12.75">
      <c r="A205" s="29">
        <v>15036</v>
      </c>
      <c r="B205">
        <v>3.52</v>
      </c>
    </row>
    <row r="206" spans="1:2" ht="12.75">
      <c r="A206" s="29">
        <v>15067</v>
      </c>
      <c r="B206">
        <v>3.63</v>
      </c>
    </row>
    <row r="207" spans="1:2" ht="12.75">
      <c r="A207" s="29">
        <v>15097</v>
      </c>
      <c r="B207">
        <v>0.3</v>
      </c>
    </row>
    <row r="208" spans="1:2" ht="12.75">
      <c r="A208" s="29">
        <v>15128</v>
      </c>
      <c r="B208">
        <v>0.41</v>
      </c>
    </row>
    <row r="209" spans="1:2" ht="12.75">
      <c r="A209" s="29">
        <v>15158</v>
      </c>
      <c r="B209">
        <v>0</v>
      </c>
    </row>
    <row r="210" spans="1:2" ht="12.75">
      <c r="A210" s="29">
        <v>15189</v>
      </c>
      <c r="B210">
        <v>0.73</v>
      </c>
    </row>
    <row r="211" spans="1:2" ht="12.75">
      <c r="A211" s="29">
        <v>15220</v>
      </c>
      <c r="B211">
        <v>0.78</v>
      </c>
    </row>
    <row r="212" spans="1:2" ht="12.75">
      <c r="A212" s="29">
        <v>15250</v>
      </c>
      <c r="B212">
        <v>3.34</v>
      </c>
    </row>
    <row r="213" spans="1:2" ht="12.75">
      <c r="A213" s="29">
        <v>15281</v>
      </c>
      <c r="B213">
        <v>0.51</v>
      </c>
    </row>
    <row r="214" spans="1:2" ht="12.75">
      <c r="A214" s="29">
        <v>15311</v>
      </c>
      <c r="B214">
        <v>8.62</v>
      </c>
    </row>
    <row r="215" spans="1:2" ht="12.75">
      <c r="A215" s="29">
        <v>15342</v>
      </c>
      <c r="B215">
        <v>3.05</v>
      </c>
    </row>
    <row r="216" spans="1:2" ht="12.75">
      <c r="A216" s="29">
        <v>15373</v>
      </c>
      <c r="B216">
        <v>3.87</v>
      </c>
    </row>
    <row r="217" spans="1:2" ht="12.75">
      <c r="A217" s="29">
        <v>15401</v>
      </c>
      <c r="B217">
        <v>3.85</v>
      </c>
    </row>
    <row r="218" spans="1:2" ht="12.75">
      <c r="A218" s="29">
        <v>15432</v>
      </c>
      <c r="B218">
        <v>3.72</v>
      </c>
    </row>
    <row r="219" spans="1:2" ht="12.75">
      <c r="A219" s="29">
        <v>15462</v>
      </c>
      <c r="B219">
        <v>2.16</v>
      </c>
    </row>
    <row r="220" spans="1:2" ht="12.75">
      <c r="A220" s="29">
        <v>15493</v>
      </c>
      <c r="B220">
        <v>0</v>
      </c>
    </row>
    <row r="221" spans="1:2" ht="12.75">
      <c r="A221" s="29">
        <v>15523</v>
      </c>
      <c r="B221">
        <v>0</v>
      </c>
    </row>
    <row r="222" spans="1:2" ht="12.75">
      <c r="A222" s="29">
        <v>15554</v>
      </c>
      <c r="B222">
        <v>0.38</v>
      </c>
    </row>
    <row r="223" spans="1:2" ht="12.75">
      <c r="A223" s="29">
        <v>15585</v>
      </c>
      <c r="B223">
        <v>0.27</v>
      </c>
    </row>
    <row r="224" spans="1:2" ht="12.75">
      <c r="A224" s="29">
        <v>15615</v>
      </c>
      <c r="B224">
        <v>0.38</v>
      </c>
    </row>
    <row r="225" spans="1:2" ht="12.75">
      <c r="A225" s="29">
        <v>15646</v>
      </c>
      <c r="B225">
        <v>2.3</v>
      </c>
    </row>
    <row r="226" spans="1:2" ht="12.75">
      <c r="A226" s="29">
        <v>15676</v>
      </c>
      <c r="B226">
        <v>3.82</v>
      </c>
    </row>
    <row r="227" spans="1:2" ht="12.75">
      <c r="A227" s="29">
        <v>15707</v>
      </c>
      <c r="B227">
        <v>10.11</v>
      </c>
    </row>
    <row r="228" spans="1:2" ht="12.75">
      <c r="A228" s="29">
        <v>15738</v>
      </c>
      <c r="B228">
        <v>1.78</v>
      </c>
    </row>
    <row r="229" spans="1:2" ht="12.75">
      <c r="A229" s="29">
        <v>15766</v>
      </c>
      <c r="B229">
        <v>4.55</v>
      </c>
    </row>
    <row r="230" spans="1:2" ht="12.75">
      <c r="A230" s="29">
        <v>15797</v>
      </c>
      <c r="B230">
        <v>3.48</v>
      </c>
    </row>
    <row r="231" spans="1:2" ht="12.75">
      <c r="A231" s="29">
        <v>15827</v>
      </c>
      <c r="B231">
        <v>0.76</v>
      </c>
    </row>
    <row r="232" spans="1:2" ht="12.75">
      <c r="A232" s="29">
        <v>15858</v>
      </c>
      <c r="B232">
        <v>1</v>
      </c>
    </row>
    <row r="233" spans="1:2" ht="12.75">
      <c r="A233" s="29">
        <v>15888</v>
      </c>
      <c r="B233">
        <v>0.38</v>
      </c>
    </row>
    <row r="234" spans="1:2" ht="12.75">
      <c r="A234" s="29">
        <v>15919</v>
      </c>
      <c r="B234">
        <v>0</v>
      </c>
    </row>
    <row r="235" spans="1:2" ht="12.75">
      <c r="A235" s="29">
        <v>15950</v>
      </c>
      <c r="B235">
        <v>0.16</v>
      </c>
    </row>
    <row r="236" spans="1:2" ht="12.75">
      <c r="A236" s="29">
        <v>15980</v>
      </c>
      <c r="B236">
        <v>0.63</v>
      </c>
    </row>
    <row r="237" spans="1:2" ht="12.75">
      <c r="A237" s="29">
        <v>16011</v>
      </c>
      <c r="B237">
        <v>0.76</v>
      </c>
    </row>
    <row r="238" spans="1:2" ht="12.75">
      <c r="A238" s="29">
        <v>16041</v>
      </c>
      <c r="B238">
        <v>4.76</v>
      </c>
    </row>
    <row r="239" spans="1:2" ht="12.75">
      <c r="A239" s="29">
        <v>16072</v>
      </c>
      <c r="B239">
        <v>5.91</v>
      </c>
    </row>
    <row r="240" spans="1:2" ht="12.75">
      <c r="A240" s="29">
        <v>16103</v>
      </c>
      <c r="B240">
        <v>6.61</v>
      </c>
    </row>
    <row r="241" spans="1:2" ht="12.75">
      <c r="A241" s="29">
        <v>16132</v>
      </c>
      <c r="B241">
        <v>2.12</v>
      </c>
    </row>
    <row r="242" spans="1:2" ht="12.75">
      <c r="A242" s="29">
        <v>16163</v>
      </c>
      <c r="B242">
        <v>2.03</v>
      </c>
    </row>
    <row r="243" spans="1:2" ht="12.75">
      <c r="A243" s="29">
        <v>16193</v>
      </c>
      <c r="B243">
        <v>0.57</v>
      </c>
    </row>
    <row r="244" spans="1:2" ht="12.75">
      <c r="A244" s="29">
        <v>16224</v>
      </c>
      <c r="B244">
        <v>0.11</v>
      </c>
    </row>
    <row r="245" spans="1:2" ht="12.75">
      <c r="A245" s="29">
        <v>16254</v>
      </c>
      <c r="B245">
        <v>0</v>
      </c>
    </row>
    <row r="246" spans="1:2" ht="12.75">
      <c r="A246" s="29">
        <v>16285</v>
      </c>
      <c r="B246">
        <v>0</v>
      </c>
    </row>
    <row r="247" spans="1:2" ht="12.75">
      <c r="A247" s="29">
        <v>16316</v>
      </c>
      <c r="B247">
        <v>0.03</v>
      </c>
    </row>
    <row r="248" spans="1:2" ht="12.75">
      <c r="A248" s="29">
        <v>16346</v>
      </c>
      <c r="B248">
        <v>0.11</v>
      </c>
    </row>
    <row r="249" spans="1:2" ht="12.75">
      <c r="A249" s="29">
        <v>16377</v>
      </c>
      <c r="B249">
        <v>5.87</v>
      </c>
    </row>
    <row r="250" spans="1:2" ht="12.75">
      <c r="A250" s="29">
        <v>16407</v>
      </c>
      <c r="B250">
        <v>3.32</v>
      </c>
    </row>
    <row r="251" spans="1:2" ht="12.75">
      <c r="A251" s="29">
        <v>16438</v>
      </c>
      <c r="B251">
        <v>1.38</v>
      </c>
    </row>
    <row r="252" spans="1:2" ht="12.75">
      <c r="A252" s="29">
        <v>16469</v>
      </c>
      <c r="B252">
        <v>7.66</v>
      </c>
    </row>
    <row r="253" spans="1:2" ht="12.75">
      <c r="A253" s="29">
        <v>16497</v>
      </c>
      <c r="B253">
        <v>3.62</v>
      </c>
    </row>
    <row r="254" spans="1:2" ht="12.75">
      <c r="A254" s="29">
        <v>16528</v>
      </c>
      <c r="B254">
        <v>1.24</v>
      </c>
    </row>
    <row r="255" spans="1:2" ht="12.75">
      <c r="A255" s="29">
        <v>16558</v>
      </c>
      <c r="B255">
        <v>1.06</v>
      </c>
    </row>
    <row r="256" spans="1:2" ht="12.75">
      <c r="A256" s="29">
        <v>16589</v>
      </c>
      <c r="B256">
        <v>0.36</v>
      </c>
    </row>
    <row r="257" spans="1:2" ht="12.75">
      <c r="A257" s="29">
        <v>16619</v>
      </c>
      <c r="B257">
        <v>0.26</v>
      </c>
    </row>
    <row r="258" spans="1:2" ht="12.75">
      <c r="A258" s="29">
        <v>16650</v>
      </c>
      <c r="B258">
        <v>2.62</v>
      </c>
    </row>
    <row r="259" spans="1:2" ht="12.75">
      <c r="A259" s="29">
        <v>16681</v>
      </c>
      <c r="B259">
        <v>0.53</v>
      </c>
    </row>
    <row r="260" spans="1:2" ht="12.75">
      <c r="A260" s="29">
        <v>16711</v>
      </c>
      <c r="B260">
        <v>5.22</v>
      </c>
    </row>
    <row r="261" spans="1:2" ht="12.75">
      <c r="A261" s="29">
        <v>16742</v>
      </c>
      <c r="B261">
        <v>2.71</v>
      </c>
    </row>
    <row r="262" spans="1:2" ht="12.75">
      <c r="A262" s="29">
        <v>16772</v>
      </c>
      <c r="B262">
        <v>4.91</v>
      </c>
    </row>
    <row r="263" spans="1:2" ht="12.75">
      <c r="A263" s="29">
        <v>16803</v>
      </c>
      <c r="B263">
        <v>0.59</v>
      </c>
    </row>
    <row r="264" spans="1:2" ht="12.75">
      <c r="A264" s="29">
        <v>16834</v>
      </c>
      <c r="B264">
        <v>1.82</v>
      </c>
    </row>
    <row r="265" spans="1:2" ht="12.75">
      <c r="A265" s="29">
        <v>16862</v>
      </c>
      <c r="B265">
        <v>3.2</v>
      </c>
    </row>
    <row r="266" spans="1:2" ht="12.75">
      <c r="A266" s="29">
        <v>16893</v>
      </c>
      <c r="B266">
        <v>0.66</v>
      </c>
    </row>
    <row r="267" spans="1:2" ht="12.75">
      <c r="A267" s="29">
        <v>16923</v>
      </c>
      <c r="B267">
        <v>0.72</v>
      </c>
    </row>
    <row r="268" spans="1:2" ht="12.75">
      <c r="A268" s="29">
        <v>16954</v>
      </c>
      <c r="B268">
        <v>0</v>
      </c>
    </row>
    <row r="269" spans="1:2" ht="12.75">
      <c r="A269" s="29">
        <v>16984</v>
      </c>
      <c r="B269">
        <v>0</v>
      </c>
    </row>
    <row r="270" spans="1:2" ht="12.75">
      <c r="A270" s="29">
        <v>17015</v>
      </c>
      <c r="B270">
        <v>0.42</v>
      </c>
    </row>
    <row r="271" spans="1:2" ht="12.75">
      <c r="A271" s="29">
        <v>17046</v>
      </c>
      <c r="B271">
        <v>0.37</v>
      </c>
    </row>
    <row r="272" spans="1:2" ht="12.75">
      <c r="A272" s="29">
        <v>17076</v>
      </c>
      <c r="B272">
        <v>2.46</v>
      </c>
    </row>
    <row r="273" spans="1:2" ht="12.75">
      <c r="A273" s="29">
        <v>17107</v>
      </c>
      <c r="B273">
        <v>6.42</v>
      </c>
    </row>
    <row r="274" spans="1:2" ht="12.75">
      <c r="A274" s="29">
        <v>17137</v>
      </c>
      <c r="B274">
        <v>4</v>
      </c>
    </row>
    <row r="275" spans="1:2" ht="12.75">
      <c r="A275" s="29">
        <v>17168</v>
      </c>
      <c r="B275">
        <v>0.14</v>
      </c>
    </row>
    <row r="276" spans="1:2" ht="12.75">
      <c r="A276" s="29">
        <v>17199</v>
      </c>
      <c r="B276">
        <v>0.97</v>
      </c>
    </row>
    <row r="277" spans="1:2" ht="12.75">
      <c r="A277" s="29">
        <v>17227</v>
      </c>
      <c r="B277">
        <v>0.62</v>
      </c>
    </row>
    <row r="278" spans="1:2" ht="12.75">
      <c r="A278" s="29">
        <v>17258</v>
      </c>
      <c r="B278">
        <v>0.86</v>
      </c>
    </row>
    <row r="279" spans="1:2" ht="12.75">
      <c r="A279" s="29">
        <v>17288</v>
      </c>
      <c r="B279">
        <v>0.17</v>
      </c>
    </row>
    <row r="280" spans="1:2" ht="12.75">
      <c r="A280" s="29">
        <v>17319</v>
      </c>
      <c r="B280">
        <v>0</v>
      </c>
    </row>
    <row r="281" spans="1:2" ht="12.75">
      <c r="A281" s="29">
        <v>17349</v>
      </c>
      <c r="B281">
        <v>0</v>
      </c>
    </row>
    <row r="282" spans="1:2" ht="12.75">
      <c r="A282" s="29">
        <v>17380</v>
      </c>
      <c r="B282">
        <v>0.36</v>
      </c>
    </row>
    <row r="283" spans="1:2" ht="12.75">
      <c r="A283" s="29">
        <v>17411</v>
      </c>
      <c r="B283">
        <v>0.12</v>
      </c>
    </row>
    <row r="284" spans="1:2" ht="12.75">
      <c r="A284" s="29">
        <v>17441</v>
      </c>
      <c r="B284">
        <v>1.5</v>
      </c>
    </row>
    <row r="285" spans="1:2" ht="12.75">
      <c r="A285" s="29">
        <v>17472</v>
      </c>
      <c r="B285">
        <v>0.4</v>
      </c>
    </row>
    <row r="286" spans="1:2" ht="12.75">
      <c r="A286" s="29">
        <v>17502</v>
      </c>
      <c r="B286">
        <v>0.68</v>
      </c>
    </row>
    <row r="287" spans="1:2" ht="12.75">
      <c r="A287" s="29">
        <v>17533</v>
      </c>
      <c r="B287">
        <v>1.57</v>
      </c>
    </row>
    <row r="288" spans="1:2" ht="12.75">
      <c r="A288" s="29">
        <v>17564</v>
      </c>
      <c r="B288">
        <v>1.5</v>
      </c>
    </row>
    <row r="289" spans="1:2" ht="12.75">
      <c r="A289" s="29">
        <v>17593</v>
      </c>
      <c r="B289">
        <v>2.33</v>
      </c>
    </row>
    <row r="290" spans="1:2" ht="12.75">
      <c r="A290" s="29">
        <v>17624</v>
      </c>
      <c r="B290">
        <v>3.45</v>
      </c>
    </row>
    <row r="291" spans="1:2" ht="12.75">
      <c r="A291" s="29">
        <v>17654</v>
      </c>
      <c r="B291">
        <v>0.29</v>
      </c>
    </row>
    <row r="292" spans="1:2" ht="12.75">
      <c r="A292" s="29">
        <v>17685</v>
      </c>
      <c r="B292">
        <v>1.3</v>
      </c>
    </row>
    <row r="293" spans="1:2" ht="12.75">
      <c r="A293" s="29">
        <v>17715</v>
      </c>
      <c r="B293">
        <v>0</v>
      </c>
    </row>
    <row r="294" spans="1:2" ht="12.75">
      <c r="A294" s="29">
        <v>17746</v>
      </c>
      <c r="B294">
        <v>0</v>
      </c>
    </row>
    <row r="295" spans="1:2" ht="12.75">
      <c r="A295" s="29">
        <v>17777</v>
      </c>
      <c r="B295">
        <v>0.03</v>
      </c>
    </row>
    <row r="296" spans="1:2" ht="12.75">
      <c r="A296" s="29">
        <v>17807</v>
      </c>
      <c r="B296">
        <v>0.35</v>
      </c>
    </row>
    <row r="297" spans="1:2" ht="12.75">
      <c r="A297" s="29">
        <v>17838</v>
      </c>
      <c r="B297">
        <v>0.12</v>
      </c>
    </row>
    <row r="298" spans="1:2" ht="12.75">
      <c r="A298" s="29">
        <v>17868</v>
      </c>
      <c r="B298">
        <v>4.31</v>
      </c>
    </row>
    <row r="299" spans="1:2" ht="12.75">
      <c r="A299" s="29">
        <v>17899</v>
      </c>
      <c r="B299">
        <v>1.2</v>
      </c>
    </row>
    <row r="300" spans="1:2" ht="12.75">
      <c r="A300" s="29">
        <v>17930</v>
      </c>
      <c r="B300">
        <v>1.56</v>
      </c>
    </row>
    <row r="301" spans="1:2" ht="12.75">
      <c r="A301" s="29">
        <v>17958</v>
      </c>
      <c r="B301">
        <v>4.06</v>
      </c>
    </row>
    <row r="302" spans="1:2" ht="12.75">
      <c r="A302" s="29">
        <v>17989</v>
      </c>
      <c r="B302">
        <v>0.19</v>
      </c>
    </row>
    <row r="303" spans="1:2" ht="12.75">
      <c r="A303" s="29">
        <v>18019</v>
      </c>
      <c r="B303">
        <v>1.41</v>
      </c>
    </row>
    <row r="304" spans="1:2" ht="12.75">
      <c r="A304" s="29">
        <v>18050</v>
      </c>
      <c r="B304">
        <v>0.12</v>
      </c>
    </row>
    <row r="305" spans="1:2" ht="12.75">
      <c r="A305" s="29">
        <v>18080</v>
      </c>
      <c r="B305">
        <v>0.02</v>
      </c>
    </row>
    <row r="306" spans="1:2" ht="12.75">
      <c r="A306" s="29">
        <v>18111</v>
      </c>
      <c r="B306">
        <v>0.24</v>
      </c>
    </row>
    <row r="307" spans="1:2" ht="12.75">
      <c r="A307" s="29">
        <v>18142</v>
      </c>
      <c r="B307">
        <v>0.06</v>
      </c>
    </row>
    <row r="308" spans="1:2" ht="12.75">
      <c r="A308" s="29">
        <v>18172</v>
      </c>
      <c r="B308">
        <v>0.2</v>
      </c>
    </row>
    <row r="309" spans="1:2" ht="12.75">
      <c r="A309" s="29">
        <v>18203</v>
      </c>
      <c r="B309">
        <v>1.27</v>
      </c>
    </row>
    <row r="310" spans="1:2" ht="12.75">
      <c r="A310" s="29">
        <v>18233</v>
      </c>
      <c r="B310">
        <v>0.91</v>
      </c>
    </row>
    <row r="311" spans="1:2" ht="12.75">
      <c r="A311" s="29">
        <v>18264</v>
      </c>
      <c r="B311">
        <v>3.13</v>
      </c>
    </row>
    <row r="312" spans="1:2" ht="12.75">
      <c r="A312" s="29">
        <v>18295</v>
      </c>
      <c r="B312">
        <v>1.9</v>
      </c>
    </row>
    <row r="313" spans="1:2" ht="12.75">
      <c r="A313" s="29">
        <v>18323</v>
      </c>
      <c r="B313">
        <v>1.64</v>
      </c>
    </row>
    <row r="314" spans="1:2" ht="12.75">
      <c r="A314" s="29">
        <v>18354</v>
      </c>
      <c r="B314">
        <v>1.82</v>
      </c>
    </row>
    <row r="315" spans="1:2" ht="12.75">
      <c r="A315" s="29">
        <v>18384</v>
      </c>
      <c r="B315">
        <v>0.44</v>
      </c>
    </row>
    <row r="316" spans="1:2" ht="12.75">
      <c r="A316" s="29">
        <v>18415</v>
      </c>
      <c r="B316">
        <v>0.03</v>
      </c>
    </row>
    <row r="317" spans="1:2" ht="12.75">
      <c r="A317" s="29">
        <v>18445</v>
      </c>
      <c r="B317">
        <v>1.22</v>
      </c>
    </row>
    <row r="318" spans="1:2" ht="12.75">
      <c r="A318" s="29">
        <v>18476</v>
      </c>
      <c r="B318">
        <v>0.09</v>
      </c>
    </row>
    <row r="319" spans="1:2" ht="12.75">
      <c r="A319" s="29">
        <v>18507</v>
      </c>
      <c r="B319">
        <v>1.09</v>
      </c>
    </row>
    <row r="320" spans="1:2" ht="12.75">
      <c r="A320" s="29">
        <v>18537</v>
      </c>
      <c r="B320">
        <v>2.96</v>
      </c>
    </row>
    <row r="321" spans="1:2" ht="12.75">
      <c r="A321" s="29">
        <v>18568</v>
      </c>
      <c r="B321">
        <v>7.11</v>
      </c>
    </row>
    <row r="322" spans="1:2" ht="12.75">
      <c r="A322" s="29">
        <v>18598</v>
      </c>
      <c r="B322">
        <v>3.85</v>
      </c>
    </row>
    <row r="323" spans="1:2" ht="12.75">
      <c r="A323" s="29">
        <v>18629</v>
      </c>
      <c r="B323">
        <v>1.54</v>
      </c>
    </row>
    <row r="324" spans="1:2" ht="12.75">
      <c r="A324" s="29">
        <v>18660</v>
      </c>
      <c r="B324">
        <v>0.29</v>
      </c>
    </row>
    <row r="325" spans="1:2" ht="12.75">
      <c r="A325" s="29">
        <v>18688</v>
      </c>
      <c r="B325">
        <v>0.28</v>
      </c>
    </row>
    <row r="326" spans="1:2" ht="12.75">
      <c r="A326" s="29">
        <v>18719</v>
      </c>
      <c r="B326">
        <v>1.77</v>
      </c>
    </row>
    <row r="327" spans="1:2" ht="12.75">
      <c r="A327" s="29">
        <v>18749</v>
      </c>
      <c r="B327">
        <v>0.75</v>
      </c>
    </row>
    <row r="328" spans="1:2" ht="12.75">
      <c r="A328" s="29">
        <v>18780</v>
      </c>
      <c r="B328">
        <v>0.47</v>
      </c>
    </row>
    <row r="329" spans="1:2" ht="12.75">
      <c r="A329" s="29">
        <v>18810</v>
      </c>
      <c r="B329">
        <v>0.98</v>
      </c>
    </row>
    <row r="330" spans="1:2" ht="12.75">
      <c r="A330" s="29">
        <v>18841</v>
      </c>
      <c r="B330">
        <v>0.52</v>
      </c>
    </row>
    <row r="331" spans="1:2" ht="12.75">
      <c r="A331" s="29">
        <v>18872</v>
      </c>
      <c r="B331">
        <v>0</v>
      </c>
    </row>
    <row r="332" spans="1:2" ht="12.75">
      <c r="A332" s="29">
        <v>18902</v>
      </c>
      <c r="B332">
        <v>0.91</v>
      </c>
    </row>
    <row r="333" spans="1:2" ht="12.75">
      <c r="A333" s="29">
        <v>18933</v>
      </c>
      <c r="B333">
        <v>4.1</v>
      </c>
    </row>
    <row r="334" spans="1:2" ht="12.75">
      <c r="A334" s="29">
        <v>18963</v>
      </c>
      <c r="B334">
        <v>7.1</v>
      </c>
    </row>
    <row r="335" spans="1:2" ht="12.75">
      <c r="A335" s="29">
        <v>18994</v>
      </c>
      <c r="B335">
        <v>6.8</v>
      </c>
    </row>
    <row r="336" spans="1:2" ht="12.75">
      <c r="A336" s="29">
        <v>19025</v>
      </c>
      <c r="B336">
        <v>1.3</v>
      </c>
    </row>
    <row r="337" spans="1:2" ht="12.75">
      <c r="A337" s="29">
        <v>19054</v>
      </c>
      <c r="B337">
        <v>6.1</v>
      </c>
    </row>
    <row r="338" spans="1:2" ht="12.75">
      <c r="A338" s="29">
        <v>19085</v>
      </c>
      <c r="B338">
        <v>0.8</v>
      </c>
    </row>
    <row r="339" spans="1:2" ht="12.75">
      <c r="A339" s="29">
        <v>19115</v>
      </c>
      <c r="B339">
        <v>0.5</v>
      </c>
    </row>
    <row r="340" spans="1:2" ht="12.75">
      <c r="A340" s="29">
        <v>19146</v>
      </c>
      <c r="B340">
        <v>0.2</v>
      </c>
    </row>
    <row r="341" spans="1:2" ht="12.75">
      <c r="A341" s="29">
        <v>19176</v>
      </c>
      <c r="B341">
        <v>0.3</v>
      </c>
    </row>
    <row r="342" spans="1:2" ht="12.75">
      <c r="A342" s="29">
        <v>19207</v>
      </c>
      <c r="B342">
        <v>0</v>
      </c>
    </row>
    <row r="343" spans="1:2" ht="12.75">
      <c r="A343" s="29">
        <v>19238</v>
      </c>
      <c r="B343">
        <v>0.9</v>
      </c>
    </row>
    <row r="344" spans="1:2" ht="12.75">
      <c r="A344" s="29">
        <v>19268</v>
      </c>
      <c r="B344">
        <v>0.1</v>
      </c>
    </row>
    <row r="345" spans="1:2" ht="12.75">
      <c r="A345" s="29">
        <v>19299</v>
      </c>
      <c r="B345">
        <v>1.28</v>
      </c>
    </row>
    <row r="346" spans="1:2" ht="12.75">
      <c r="A346" s="29">
        <v>19329</v>
      </c>
      <c r="B346">
        <v>3.71</v>
      </c>
    </row>
    <row r="347" spans="1:2" ht="12.75">
      <c r="A347" s="29">
        <v>19360</v>
      </c>
      <c r="B347">
        <v>2.15</v>
      </c>
    </row>
    <row r="348" spans="1:2" ht="12.75">
      <c r="A348" s="29">
        <v>19391</v>
      </c>
      <c r="B348">
        <v>0.19</v>
      </c>
    </row>
    <row r="349" spans="1:2" ht="12.75">
      <c r="A349" s="29">
        <v>19419</v>
      </c>
      <c r="B349">
        <v>0.92</v>
      </c>
    </row>
    <row r="350" spans="1:2" ht="12.75">
      <c r="A350" s="29">
        <v>19450</v>
      </c>
      <c r="B350">
        <v>0.86</v>
      </c>
    </row>
    <row r="351" spans="1:2" ht="12.75">
      <c r="A351" s="29">
        <v>19480</v>
      </c>
      <c r="B351">
        <v>1.96</v>
      </c>
    </row>
    <row r="352" spans="1:2" ht="12.75">
      <c r="A352" s="29">
        <v>19511</v>
      </c>
      <c r="B352">
        <v>0.69</v>
      </c>
    </row>
    <row r="353" spans="1:2" ht="12.75">
      <c r="A353" s="29">
        <v>19541</v>
      </c>
      <c r="B353">
        <v>1.56</v>
      </c>
    </row>
    <row r="354" spans="1:2" ht="12.75">
      <c r="A354" s="29">
        <v>19572</v>
      </c>
      <c r="B354">
        <v>0.19</v>
      </c>
    </row>
    <row r="355" spans="1:2" ht="12.75">
      <c r="A355" s="29">
        <v>19603</v>
      </c>
      <c r="B355">
        <v>0.15</v>
      </c>
    </row>
    <row r="356" spans="1:2" ht="12.75">
      <c r="A356" s="29">
        <v>19633</v>
      </c>
      <c r="B356">
        <v>0.65</v>
      </c>
    </row>
    <row r="357" spans="1:2" ht="12.75">
      <c r="A357" s="29">
        <v>19664</v>
      </c>
      <c r="B357">
        <v>1.02</v>
      </c>
    </row>
    <row r="358" spans="1:2" ht="12.75">
      <c r="A358" s="29">
        <v>19694</v>
      </c>
      <c r="B358">
        <v>0.38</v>
      </c>
    </row>
    <row r="359" spans="1:2" ht="12.75">
      <c r="A359" s="29">
        <v>19725</v>
      </c>
      <c r="B359">
        <v>2.68</v>
      </c>
    </row>
    <row r="360" spans="1:2" ht="12.75">
      <c r="A360" s="29">
        <v>19756</v>
      </c>
      <c r="B360">
        <v>2.69</v>
      </c>
    </row>
    <row r="361" spans="1:2" ht="12.75">
      <c r="A361" s="29">
        <v>19784</v>
      </c>
      <c r="B361">
        <v>3.32</v>
      </c>
    </row>
    <row r="362" spans="1:2" ht="12.75">
      <c r="A362" s="29">
        <v>19815</v>
      </c>
      <c r="B362">
        <v>0.19</v>
      </c>
    </row>
    <row r="363" spans="1:2" ht="12.75">
      <c r="A363" s="29">
        <v>19845</v>
      </c>
      <c r="B363">
        <v>0.11</v>
      </c>
    </row>
    <row r="364" spans="1:2" ht="12.75">
      <c r="A364" s="29">
        <v>19876</v>
      </c>
      <c r="B364">
        <v>0.59</v>
      </c>
    </row>
    <row r="365" spans="1:2" ht="12.75">
      <c r="A365" s="29">
        <v>19906</v>
      </c>
      <c r="B365">
        <v>0.77</v>
      </c>
    </row>
    <row r="366" spans="1:2" ht="12.75">
      <c r="A366" s="29">
        <v>19937</v>
      </c>
      <c r="B366">
        <v>0</v>
      </c>
    </row>
    <row r="367" spans="1:2" ht="12.75">
      <c r="A367" s="29">
        <v>19968</v>
      </c>
      <c r="B367">
        <v>0</v>
      </c>
    </row>
    <row r="368" spans="1:2" ht="12.75">
      <c r="A368" s="29">
        <v>19998</v>
      </c>
      <c r="B368">
        <v>0</v>
      </c>
    </row>
    <row r="369" spans="1:2" ht="12.75">
      <c r="A369" s="29">
        <v>20029</v>
      </c>
      <c r="B369">
        <v>1.46</v>
      </c>
    </row>
    <row r="370" spans="1:2" ht="12.75">
      <c r="A370" s="29">
        <v>20059</v>
      </c>
      <c r="B370">
        <v>3.69</v>
      </c>
    </row>
    <row r="371" spans="1:2" ht="12.75">
      <c r="A371" s="29">
        <v>20090</v>
      </c>
      <c r="B371">
        <v>2.96</v>
      </c>
    </row>
    <row r="372" spans="1:2" ht="12.75">
      <c r="A372" s="29">
        <v>20121</v>
      </c>
      <c r="B372">
        <v>1.36</v>
      </c>
    </row>
    <row r="373" spans="1:2" ht="12.75">
      <c r="A373" s="29">
        <v>20149</v>
      </c>
      <c r="B373">
        <v>0.68</v>
      </c>
    </row>
    <row r="374" spans="1:2" ht="12.75">
      <c r="A374" s="29">
        <v>20180</v>
      </c>
      <c r="B374">
        <v>2.21</v>
      </c>
    </row>
    <row r="375" spans="1:2" ht="12.75">
      <c r="A375" s="29">
        <v>20210</v>
      </c>
      <c r="B375">
        <v>1.21</v>
      </c>
    </row>
    <row r="376" spans="1:2" ht="12.75">
      <c r="A376" s="29">
        <v>20241</v>
      </c>
      <c r="B376">
        <v>0.02</v>
      </c>
    </row>
    <row r="377" spans="1:2" ht="12.75">
      <c r="A377" s="29">
        <v>20271</v>
      </c>
      <c r="B377">
        <v>0.11</v>
      </c>
    </row>
    <row r="378" spans="1:2" ht="12.75">
      <c r="A378" s="29">
        <v>20302</v>
      </c>
      <c r="B378">
        <v>0.1</v>
      </c>
    </row>
    <row r="379" spans="1:2" ht="12.75">
      <c r="A379" s="29">
        <v>20333</v>
      </c>
      <c r="B379">
        <v>0.07</v>
      </c>
    </row>
    <row r="380" spans="1:2" ht="12.75">
      <c r="A380" s="29">
        <v>20363</v>
      </c>
      <c r="B380">
        <v>0.13</v>
      </c>
    </row>
    <row r="381" spans="1:2" ht="12.75">
      <c r="A381" s="29">
        <v>20394</v>
      </c>
      <c r="B381">
        <v>2.04</v>
      </c>
    </row>
    <row r="382" spans="1:4" ht="12.75">
      <c r="A382" s="29">
        <v>20424</v>
      </c>
      <c r="B382">
        <v>9.91</v>
      </c>
      <c r="D382" t="s">
        <v>3</v>
      </c>
    </row>
    <row r="383" spans="1:4" ht="12.75">
      <c r="A383" s="29">
        <v>20455</v>
      </c>
      <c r="B383">
        <v>3.11</v>
      </c>
      <c r="D383">
        <v>7770</v>
      </c>
    </row>
    <row r="384" spans="1:4" ht="12.75">
      <c r="A384" s="29">
        <v>20486</v>
      </c>
      <c r="B384">
        <v>1.02</v>
      </c>
      <c r="D384">
        <v>3920</v>
      </c>
    </row>
    <row r="385" spans="1:4" ht="12.75">
      <c r="A385" s="29">
        <v>20515</v>
      </c>
      <c r="B385">
        <v>0.14</v>
      </c>
      <c r="D385">
        <v>870</v>
      </c>
    </row>
    <row r="386" spans="1:4" ht="12.75">
      <c r="A386" s="29">
        <v>20546</v>
      </c>
      <c r="B386">
        <v>2.6</v>
      </c>
      <c r="D386">
        <v>280</v>
      </c>
    </row>
    <row r="387" spans="1:4" ht="12.75">
      <c r="A387" s="29">
        <v>20576</v>
      </c>
      <c r="B387">
        <v>1.52</v>
      </c>
      <c r="D387" t="s">
        <v>0</v>
      </c>
    </row>
    <row r="388" spans="1:4" ht="12.75">
      <c r="A388" s="29">
        <v>20607</v>
      </c>
      <c r="B388">
        <v>0.13</v>
      </c>
      <c r="D388" t="s">
        <v>0</v>
      </c>
    </row>
    <row r="389" spans="1:4" ht="12.75">
      <c r="A389" s="29">
        <v>20637</v>
      </c>
      <c r="B389">
        <v>2.67</v>
      </c>
      <c r="D389" t="s">
        <v>0</v>
      </c>
    </row>
    <row r="390" spans="1:4" ht="12.75">
      <c r="A390" s="29">
        <v>20668</v>
      </c>
      <c r="B390">
        <v>0</v>
      </c>
      <c r="D390" t="s">
        <v>0</v>
      </c>
    </row>
    <row r="391" spans="1:4" ht="12.75">
      <c r="A391" s="29">
        <v>20699</v>
      </c>
      <c r="B391">
        <v>0.65</v>
      </c>
      <c r="D391">
        <v>3000</v>
      </c>
    </row>
    <row r="392" spans="1:4" ht="12.75">
      <c r="A392" s="29">
        <v>20729</v>
      </c>
      <c r="B392">
        <v>1.33</v>
      </c>
      <c r="D392" t="s">
        <v>0</v>
      </c>
    </row>
    <row r="393" spans="1:4" ht="12.75">
      <c r="A393" s="29">
        <v>20760</v>
      </c>
      <c r="B393">
        <v>0</v>
      </c>
      <c r="D393" t="s">
        <v>0</v>
      </c>
    </row>
    <row r="394" spans="1:4" ht="12.75">
      <c r="A394" s="29">
        <v>20790</v>
      </c>
      <c r="B394">
        <v>0.5</v>
      </c>
      <c r="D394" t="s">
        <v>0</v>
      </c>
    </row>
    <row r="395" spans="1:4" ht="12.75">
      <c r="A395" s="29">
        <v>20821</v>
      </c>
      <c r="B395">
        <v>3</v>
      </c>
      <c r="D395">
        <v>5000</v>
      </c>
    </row>
    <row r="396" spans="1:4" ht="12.75">
      <c r="A396" s="29">
        <v>20852</v>
      </c>
      <c r="B396">
        <v>2.7</v>
      </c>
      <c r="D396">
        <v>3550</v>
      </c>
    </row>
    <row r="397" spans="1:4" ht="12.75">
      <c r="A397" s="29">
        <v>20880</v>
      </c>
      <c r="B397">
        <v>1.3</v>
      </c>
      <c r="D397">
        <v>1350</v>
      </c>
    </row>
    <row r="398" spans="1:4" ht="12.75">
      <c r="A398" s="29">
        <v>20911</v>
      </c>
      <c r="B398">
        <v>0.7</v>
      </c>
      <c r="D398">
        <v>1150</v>
      </c>
    </row>
    <row r="399" spans="1:4" ht="12.75">
      <c r="A399" s="29">
        <v>20941</v>
      </c>
      <c r="B399">
        <v>1.65</v>
      </c>
      <c r="D399" t="s">
        <v>0</v>
      </c>
    </row>
    <row r="400" spans="1:4" ht="12.75">
      <c r="A400" s="29">
        <v>20972</v>
      </c>
      <c r="B400">
        <v>0.08</v>
      </c>
      <c r="D400" t="s">
        <v>0</v>
      </c>
    </row>
    <row r="401" spans="1:4" ht="12.75">
      <c r="A401" s="29">
        <v>21002</v>
      </c>
      <c r="B401">
        <v>0</v>
      </c>
      <c r="D401" t="s">
        <v>0</v>
      </c>
    </row>
    <row r="402" spans="1:4" ht="12.75">
      <c r="A402" s="29">
        <v>21033</v>
      </c>
      <c r="B402">
        <v>0</v>
      </c>
      <c r="D402" t="s">
        <v>0</v>
      </c>
    </row>
    <row r="403" spans="1:4" ht="12.75">
      <c r="A403" s="29">
        <v>21064</v>
      </c>
      <c r="B403">
        <v>0.2</v>
      </c>
      <c r="D403">
        <v>2680</v>
      </c>
    </row>
    <row r="404" spans="1:4" ht="12.75">
      <c r="A404" s="29">
        <v>21094</v>
      </c>
      <c r="B404">
        <v>1.12</v>
      </c>
      <c r="D404" t="s">
        <v>0</v>
      </c>
    </row>
    <row r="405" spans="1:4" ht="12.75">
      <c r="A405" s="29">
        <v>21125</v>
      </c>
      <c r="B405">
        <v>0.6</v>
      </c>
      <c r="D405" t="s">
        <v>0</v>
      </c>
    </row>
    <row r="406" spans="1:4" ht="12.75">
      <c r="A406" s="29">
        <v>21155</v>
      </c>
      <c r="B406">
        <v>2.52</v>
      </c>
      <c r="D406" t="s">
        <v>0</v>
      </c>
    </row>
    <row r="407" spans="1:4" ht="12.75">
      <c r="A407" s="29">
        <v>21186</v>
      </c>
      <c r="B407">
        <v>1.8</v>
      </c>
      <c r="D407">
        <v>2560</v>
      </c>
    </row>
    <row r="408" spans="1:4" ht="12.75">
      <c r="A408" s="29">
        <v>21217</v>
      </c>
      <c r="B408">
        <v>3.98</v>
      </c>
      <c r="D408">
        <v>2710</v>
      </c>
    </row>
    <row r="409" spans="1:4" ht="12.75">
      <c r="A409" s="29">
        <v>21245</v>
      </c>
      <c r="B409">
        <v>2.75</v>
      </c>
      <c r="D409">
        <v>3250</v>
      </c>
    </row>
    <row r="410" spans="1:4" ht="12.75">
      <c r="A410" s="29">
        <v>21276</v>
      </c>
      <c r="B410">
        <v>1.48</v>
      </c>
      <c r="D410">
        <v>1000</v>
      </c>
    </row>
    <row r="411" spans="1:4" ht="12.75">
      <c r="A411" s="29">
        <v>21306</v>
      </c>
      <c r="B411">
        <v>0.86</v>
      </c>
      <c r="D411" t="s">
        <v>0</v>
      </c>
    </row>
    <row r="412" spans="1:4" ht="12.75">
      <c r="A412" s="29">
        <v>21337</v>
      </c>
      <c r="B412">
        <v>0.46</v>
      </c>
      <c r="D412" t="s">
        <v>0</v>
      </c>
    </row>
    <row r="413" spans="1:4" ht="12.75">
      <c r="A413" s="29">
        <v>21367</v>
      </c>
      <c r="B413">
        <v>0.08</v>
      </c>
      <c r="D413" t="s">
        <v>0</v>
      </c>
    </row>
    <row r="414" spans="1:4" ht="12.75">
      <c r="A414" s="29">
        <v>21398</v>
      </c>
      <c r="B414">
        <v>1.45</v>
      </c>
      <c r="D414" t="s">
        <v>0</v>
      </c>
    </row>
    <row r="415" spans="1:4" ht="12.75">
      <c r="A415" s="29">
        <v>21429</v>
      </c>
      <c r="B415">
        <v>0.4</v>
      </c>
      <c r="D415">
        <v>12590</v>
      </c>
    </row>
    <row r="416" spans="1:4" ht="12.75">
      <c r="A416" s="29">
        <v>21459</v>
      </c>
      <c r="B416">
        <v>0.26</v>
      </c>
      <c r="D416" t="s">
        <v>0</v>
      </c>
    </row>
    <row r="417" spans="1:4" ht="12.75">
      <c r="A417" s="29">
        <v>21490</v>
      </c>
      <c r="B417">
        <v>0.4</v>
      </c>
      <c r="D417" t="s">
        <v>0</v>
      </c>
    </row>
    <row r="418" spans="1:4" ht="12.75">
      <c r="A418" s="29">
        <v>21520</v>
      </c>
      <c r="B418">
        <v>0.6</v>
      </c>
      <c r="D418" t="s">
        <v>0</v>
      </c>
    </row>
    <row r="419" spans="1:4" ht="12.75">
      <c r="A419" s="29">
        <v>21551</v>
      </c>
      <c r="B419">
        <v>2.28</v>
      </c>
      <c r="D419">
        <v>8870</v>
      </c>
    </row>
    <row r="420" spans="1:4" ht="12.75">
      <c r="A420" s="29">
        <v>21582</v>
      </c>
      <c r="B420">
        <v>6.02</v>
      </c>
      <c r="D420">
        <v>7480</v>
      </c>
    </row>
    <row r="421" spans="1:4" ht="12.75">
      <c r="A421" s="29">
        <v>21610</v>
      </c>
      <c r="B421">
        <v>0.5</v>
      </c>
      <c r="D421">
        <v>4520</v>
      </c>
    </row>
    <row r="422" spans="1:4" ht="12.75">
      <c r="A422" s="29">
        <v>21641</v>
      </c>
      <c r="B422">
        <v>0.9</v>
      </c>
      <c r="D422">
        <v>4870</v>
      </c>
    </row>
    <row r="423" spans="1:4" ht="12.75">
      <c r="A423" s="29">
        <v>21671</v>
      </c>
      <c r="B423">
        <v>0.58</v>
      </c>
      <c r="D423" t="s">
        <v>0</v>
      </c>
    </row>
    <row r="424" spans="1:4" ht="12.75">
      <c r="A424" s="29">
        <v>21702</v>
      </c>
      <c r="B424">
        <v>0.08</v>
      </c>
      <c r="D424" t="s">
        <v>0</v>
      </c>
    </row>
    <row r="425" spans="1:4" ht="12.75">
      <c r="A425" s="29">
        <v>21732</v>
      </c>
      <c r="B425">
        <v>0.16</v>
      </c>
      <c r="D425" t="s">
        <v>0</v>
      </c>
    </row>
    <row r="426" spans="1:4" ht="12.75">
      <c r="A426" s="29">
        <v>21763</v>
      </c>
      <c r="B426">
        <v>0</v>
      </c>
      <c r="D426" t="s">
        <v>0</v>
      </c>
    </row>
    <row r="427" spans="1:4" ht="12.75">
      <c r="A427" s="29">
        <v>21794</v>
      </c>
      <c r="B427">
        <v>2.3</v>
      </c>
      <c r="D427">
        <v>11880</v>
      </c>
    </row>
    <row r="428" spans="1:4" ht="12.75">
      <c r="A428" s="29">
        <v>21824</v>
      </c>
      <c r="B428">
        <v>0.04</v>
      </c>
      <c r="D428" t="s">
        <v>0</v>
      </c>
    </row>
    <row r="429" spans="1:4" ht="12.75">
      <c r="A429" s="29">
        <v>21855</v>
      </c>
      <c r="B429">
        <v>0</v>
      </c>
      <c r="D429" t="s">
        <v>0</v>
      </c>
    </row>
    <row r="430" spans="1:4" ht="12.75">
      <c r="A430" s="29">
        <v>21885</v>
      </c>
      <c r="B430">
        <v>0.62</v>
      </c>
      <c r="D430" t="s">
        <v>0</v>
      </c>
    </row>
    <row r="431" spans="1:4" ht="12.75">
      <c r="A431" s="29">
        <v>21916</v>
      </c>
      <c r="B431">
        <v>3.02</v>
      </c>
      <c r="D431">
        <v>7000</v>
      </c>
    </row>
    <row r="432" spans="1:4" ht="12.75">
      <c r="A432" s="29">
        <v>21947</v>
      </c>
      <c r="B432">
        <v>2.72</v>
      </c>
      <c r="D432">
        <v>6750</v>
      </c>
    </row>
    <row r="433" spans="1:4" ht="12.75">
      <c r="A433" s="29">
        <v>21976</v>
      </c>
      <c r="B433">
        <v>1.35</v>
      </c>
      <c r="D433">
        <v>6820</v>
      </c>
    </row>
    <row r="434" spans="1:4" ht="12.75">
      <c r="A434" s="29">
        <v>22007</v>
      </c>
      <c r="B434">
        <v>0.78</v>
      </c>
      <c r="D434">
        <v>9440</v>
      </c>
    </row>
    <row r="435" spans="1:4" ht="12.75">
      <c r="A435" s="29">
        <v>22037</v>
      </c>
      <c r="B435">
        <v>0.24</v>
      </c>
      <c r="D435" t="s">
        <v>0</v>
      </c>
    </row>
    <row r="436" spans="1:4" ht="12.75">
      <c r="A436" s="29">
        <v>22068</v>
      </c>
      <c r="B436">
        <v>0</v>
      </c>
      <c r="D436">
        <v>12110</v>
      </c>
    </row>
    <row r="437" spans="1:4" ht="12.75">
      <c r="A437" s="29">
        <v>22098</v>
      </c>
      <c r="B437">
        <v>1.22</v>
      </c>
      <c r="D437">
        <v>16790</v>
      </c>
    </row>
    <row r="438" spans="1:4" ht="12.75">
      <c r="A438" s="29">
        <v>22129</v>
      </c>
      <c r="B438">
        <v>0.06</v>
      </c>
      <c r="D438">
        <v>16460</v>
      </c>
    </row>
    <row r="439" spans="1:4" ht="12.75">
      <c r="A439" s="29">
        <v>22160</v>
      </c>
      <c r="B439">
        <v>0.38</v>
      </c>
      <c r="D439">
        <v>13540</v>
      </c>
    </row>
    <row r="440" spans="1:4" ht="12.75">
      <c r="A440" s="29">
        <v>22190</v>
      </c>
      <c r="B440">
        <v>1.02</v>
      </c>
      <c r="D440">
        <v>11200</v>
      </c>
    </row>
    <row r="441" spans="1:4" ht="12.75">
      <c r="A441" s="29">
        <v>22221</v>
      </c>
      <c r="B441">
        <v>4.18</v>
      </c>
      <c r="D441">
        <v>8280</v>
      </c>
    </row>
    <row r="442" spans="1:4" ht="12.75">
      <c r="A442" s="29">
        <v>22251</v>
      </c>
      <c r="B442">
        <v>1.82</v>
      </c>
      <c r="D442">
        <v>5220</v>
      </c>
    </row>
    <row r="443" spans="1:4" ht="12.75">
      <c r="A443" s="29">
        <v>22282</v>
      </c>
      <c r="B443">
        <v>0.5</v>
      </c>
      <c r="D443">
        <v>3920</v>
      </c>
    </row>
    <row r="444" spans="1:4" ht="12.75">
      <c r="A444" s="29">
        <v>22313</v>
      </c>
      <c r="B444">
        <v>1.24</v>
      </c>
      <c r="D444">
        <v>3860</v>
      </c>
    </row>
    <row r="445" spans="1:4" ht="12.75">
      <c r="A445" s="29">
        <v>22341</v>
      </c>
      <c r="B445">
        <v>1.62</v>
      </c>
      <c r="D445">
        <v>4050</v>
      </c>
    </row>
    <row r="446" spans="1:4" ht="12.75">
      <c r="A446" s="29">
        <v>22372</v>
      </c>
      <c r="B446">
        <v>1.1</v>
      </c>
      <c r="D446">
        <v>6880</v>
      </c>
    </row>
    <row r="447" spans="1:4" ht="12.75">
      <c r="A447" s="29">
        <v>22402</v>
      </c>
      <c r="B447">
        <v>0.78</v>
      </c>
      <c r="D447">
        <v>10020</v>
      </c>
    </row>
    <row r="448" spans="1:4" ht="12.75">
      <c r="A448" s="29">
        <v>22433</v>
      </c>
      <c r="B448">
        <v>0.3</v>
      </c>
      <c r="D448">
        <v>8610</v>
      </c>
    </row>
    <row r="449" spans="1:4" ht="12.75">
      <c r="A449" s="29">
        <v>22463</v>
      </c>
      <c r="B449">
        <v>0.26</v>
      </c>
      <c r="D449">
        <v>12000</v>
      </c>
    </row>
    <row r="450" spans="1:4" ht="12.75">
      <c r="A450" s="29">
        <v>22494</v>
      </c>
      <c r="B450">
        <v>1.44</v>
      </c>
      <c r="D450">
        <v>15000</v>
      </c>
    </row>
    <row r="451" spans="1:4" ht="12.75">
      <c r="A451" s="29">
        <v>22525</v>
      </c>
      <c r="B451">
        <v>1.18</v>
      </c>
      <c r="D451">
        <v>12660</v>
      </c>
    </row>
    <row r="452" spans="1:4" ht="12.75">
      <c r="A452" s="29">
        <v>22555</v>
      </c>
      <c r="B452">
        <v>0.78</v>
      </c>
      <c r="D452">
        <v>11060</v>
      </c>
    </row>
    <row r="453" spans="1:4" ht="12.75">
      <c r="A453" s="29">
        <v>22586</v>
      </c>
      <c r="B453">
        <v>2.28</v>
      </c>
      <c r="D453">
        <v>8200</v>
      </c>
    </row>
    <row r="454" spans="1:4" ht="12.75">
      <c r="A454" s="29">
        <v>22616</v>
      </c>
      <c r="B454">
        <v>1.22</v>
      </c>
      <c r="D454">
        <v>5200</v>
      </c>
    </row>
    <row r="455" spans="1:4" ht="12.75">
      <c r="A455" s="29">
        <v>22647</v>
      </c>
      <c r="B455">
        <v>1.64</v>
      </c>
      <c r="D455">
        <v>3760</v>
      </c>
    </row>
    <row r="456" spans="1:4" ht="12.75">
      <c r="A456" s="29">
        <v>22678</v>
      </c>
      <c r="B456">
        <v>8.8</v>
      </c>
      <c r="D456">
        <v>4650</v>
      </c>
    </row>
    <row r="457" spans="1:4" ht="12.75">
      <c r="A457" s="29">
        <v>22706</v>
      </c>
      <c r="B457">
        <v>2.36</v>
      </c>
      <c r="D457">
        <v>2190</v>
      </c>
    </row>
    <row r="458" spans="1:4" ht="12.75">
      <c r="A458" s="29">
        <v>22737</v>
      </c>
      <c r="B458">
        <v>0.12</v>
      </c>
      <c r="D458">
        <v>2190</v>
      </c>
    </row>
    <row r="459" spans="1:4" ht="12.75">
      <c r="A459" s="29">
        <v>22767</v>
      </c>
      <c r="B459">
        <v>0.94</v>
      </c>
      <c r="D459">
        <v>6000</v>
      </c>
    </row>
    <row r="460" spans="1:4" ht="12.75">
      <c r="A460" s="29">
        <v>22798</v>
      </c>
      <c r="B460">
        <v>0.56</v>
      </c>
      <c r="D460">
        <v>11000</v>
      </c>
    </row>
    <row r="461" spans="1:4" ht="12.75">
      <c r="A461" s="29">
        <v>22828</v>
      </c>
      <c r="B461">
        <v>0.56</v>
      </c>
      <c r="D461">
        <v>16380</v>
      </c>
    </row>
    <row r="462" spans="1:4" ht="12.75">
      <c r="A462" s="29">
        <v>22859</v>
      </c>
      <c r="B462">
        <v>0.4</v>
      </c>
      <c r="D462">
        <v>13360</v>
      </c>
    </row>
    <row r="463" spans="1:4" ht="12.75">
      <c r="A463" s="29">
        <v>22890</v>
      </c>
      <c r="B463">
        <v>0.75</v>
      </c>
      <c r="D463">
        <v>13510</v>
      </c>
    </row>
    <row r="464" spans="1:4" ht="12.75">
      <c r="A464" s="29">
        <v>22920</v>
      </c>
      <c r="B464">
        <v>0.95</v>
      </c>
      <c r="D464">
        <v>9540</v>
      </c>
    </row>
    <row r="465" spans="1:4" ht="12.75">
      <c r="A465" s="29">
        <v>22951</v>
      </c>
      <c r="B465">
        <v>0.44</v>
      </c>
      <c r="D465">
        <v>7090</v>
      </c>
    </row>
    <row r="466" spans="1:4" ht="12.75">
      <c r="A466" s="29">
        <v>22981</v>
      </c>
      <c r="B466">
        <v>0.85</v>
      </c>
      <c r="D466">
        <v>5240</v>
      </c>
    </row>
    <row r="467" spans="1:4" ht="12.75">
      <c r="A467" s="29">
        <v>23012</v>
      </c>
      <c r="B467">
        <v>5.55</v>
      </c>
      <c r="D467">
        <v>2850</v>
      </c>
    </row>
    <row r="468" spans="1:4" ht="12.75">
      <c r="A468" s="29">
        <v>23043</v>
      </c>
      <c r="B468">
        <v>1.2</v>
      </c>
      <c r="D468">
        <v>430</v>
      </c>
    </row>
    <row r="469" spans="1:4" ht="12.75">
      <c r="A469" s="29">
        <v>23071</v>
      </c>
      <c r="B469">
        <v>3.46</v>
      </c>
      <c r="D469">
        <v>230</v>
      </c>
    </row>
    <row r="470" spans="1:4" ht="12.75">
      <c r="A470" s="29">
        <v>23102</v>
      </c>
      <c r="B470">
        <v>3.85</v>
      </c>
      <c r="D470">
        <v>1000</v>
      </c>
    </row>
    <row r="471" spans="1:4" ht="12.75">
      <c r="A471" s="29">
        <v>23132</v>
      </c>
      <c r="B471">
        <v>2</v>
      </c>
      <c r="D471">
        <v>5290</v>
      </c>
    </row>
    <row r="472" spans="1:4" ht="12.75">
      <c r="A472" s="29">
        <v>23163</v>
      </c>
      <c r="B472">
        <v>1.8</v>
      </c>
      <c r="D472">
        <v>12130</v>
      </c>
    </row>
    <row r="473" spans="1:4" ht="12.75">
      <c r="A473" s="29">
        <v>23193</v>
      </c>
      <c r="B473">
        <v>0</v>
      </c>
      <c r="D473">
        <v>17170</v>
      </c>
    </row>
    <row r="474" spans="1:4" ht="12.75">
      <c r="A474" s="29">
        <v>23224</v>
      </c>
      <c r="B474">
        <v>0.34</v>
      </c>
      <c r="D474">
        <v>15050</v>
      </c>
    </row>
    <row r="475" spans="1:4" ht="12.75">
      <c r="A475" s="29">
        <v>23255</v>
      </c>
      <c r="B475">
        <v>1.58</v>
      </c>
      <c r="D475">
        <v>11080</v>
      </c>
    </row>
    <row r="476" spans="1:4" ht="12.75">
      <c r="A476" s="29">
        <v>23285</v>
      </c>
      <c r="B476">
        <v>0.75</v>
      </c>
      <c r="D476">
        <v>12340</v>
      </c>
    </row>
    <row r="477" spans="1:4" ht="12.75">
      <c r="A477" s="29">
        <v>23316</v>
      </c>
      <c r="B477">
        <v>3.52</v>
      </c>
      <c r="D477">
        <v>9950</v>
      </c>
    </row>
    <row r="478" spans="1:4" ht="12.75">
      <c r="A478" s="29">
        <v>23346</v>
      </c>
      <c r="B478">
        <v>0.5</v>
      </c>
      <c r="D478">
        <v>4610</v>
      </c>
    </row>
    <row r="479" spans="1:4" ht="12.75">
      <c r="A479" s="29">
        <v>23377</v>
      </c>
      <c r="B479">
        <v>2.58</v>
      </c>
      <c r="D479">
        <v>6910</v>
      </c>
    </row>
    <row r="480" spans="1:4" ht="12.75">
      <c r="A480" s="29">
        <v>23408</v>
      </c>
      <c r="B480">
        <v>0.3</v>
      </c>
      <c r="D480">
        <v>5550</v>
      </c>
    </row>
    <row r="481" spans="1:4" ht="12.75">
      <c r="A481" s="29">
        <v>23437</v>
      </c>
      <c r="B481">
        <v>1.95</v>
      </c>
      <c r="D481">
        <v>4200</v>
      </c>
    </row>
    <row r="482" spans="1:4" ht="12.75">
      <c r="A482" s="29">
        <v>23468</v>
      </c>
      <c r="B482">
        <v>1.89</v>
      </c>
      <c r="D482">
        <v>4500</v>
      </c>
    </row>
    <row r="483" spans="1:4" ht="12.75">
      <c r="A483" s="29">
        <v>23498</v>
      </c>
      <c r="B483">
        <v>1.63</v>
      </c>
      <c r="D483">
        <v>9520</v>
      </c>
    </row>
    <row r="484" spans="1:4" ht="12.75">
      <c r="A484" s="29">
        <v>23529</v>
      </c>
      <c r="B484">
        <v>1</v>
      </c>
      <c r="D484">
        <v>9880</v>
      </c>
    </row>
    <row r="485" spans="1:4" ht="12.75">
      <c r="A485" s="29">
        <v>23559</v>
      </c>
      <c r="B485">
        <v>0.73</v>
      </c>
      <c r="D485">
        <v>9040</v>
      </c>
    </row>
    <row r="486" spans="1:4" ht="12.75">
      <c r="A486" s="29">
        <v>23590</v>
      </c>
      <c r="B486">
        <v>1.07</v>
      </c>
      <c r="D486">
        <v>12900</v>
      </c>
    </row>
    <row r="487" spans="1:4" ht="12.75">
      <c r="A487" s="29">
        <v>23621</v>
      </c>
      <c r="B487">
        <v>0</v>
      </c>
      <c r="D487">
        <v>9760</v>
      </c>
    </row>
    <row r="488" spans="1:4" ht="12.75">
      <c r="A488" s="29">
        <v>23651</v>
      </c>
      <c r="B488">
        <v>0.66</v>
      </c>
      <c r="D488">
        <v>8490</v>
      </c>
    </row>
    <row r="489" spans="1:4" ht="12.75">
      <c r="A489" s="29">
        <v>23682</v>
      </c>
      <c r="B489">
        <v>3.95</v>
      </c>
      <c r="D489">
        <v>6000</v>
      </c>
    </row>
    <row r="490" spans="1:4" ht="12.75">
      <c r="A490" s="29">
        <v>23712</v>
      </c>
      <c r="B490">
        <v>7.96</v>
      </c>
      <c r="D490">
        <v>3000</v>
      </c>
    </row>
    <row r="491" spans="1:4" ht="12.75">
      <c r="A491" s="29">
        <v>23743</v>
      </c>
      <c r="B491">
        <v>4.59</v>
      </c>
      <c r="D491">
        <v>5460</v>
      </c>
    </row>
    <row r="492" spans="1:4" ht="12.75">
      <c r="A492" s="29">
        <v>23774</v>
      </c>
      <c r="B492">
        <v>1.05</v>
      </c>
      <c r="D492">
        <v>3150</v>
      </c>
    </row>
    <row r="493" spans="1:4" ht="12.75">
      <c r="A493" s="29">
        <v>23802</v>
      </c>
      <c r="B493">
        <v>0.8</v>
      </c>
      <c r="D493">
        <v>1890</v>
      </c>
    </row>
    <row r="494" spans="1:4" ht="12.75">
      <c r="A494" s="29">
        <v>23833</v>
      </c>
      <c r="B494">
        <v>1.56</v>
      </c>
      <c r="D494">
        <v>1990</v>
      </c>
    </row>
    <row r="495" spans="1:4" ht="12.75">
      <c r="A495" s="29">
        <v>23863</v>
      </c>
      <c r="B495">
        <v>0.56</v>
      </c>
      <c r="D495" t="s">
        <v>0</v>
      </c>
    </row>
    <row r="496" spans="1:4" ht="12.75">
      <c r="A496" s="29">
        <v>23894</v>
      </c>
      <c r="B496">
        <v>0.76</v>
      </c>
      <c r="D496" t="s">
        <v>0</v>
      </c>
    </row>
    <row r="497" spans="1:4" ht="12.75">
      <c r="A497" s="29">
        <v>23924</v>
      </c>
      <c r="B497">
        <v>0.9</v>
      </c>
      <c r="D497" t="s">
        <v>0</v>
      </c>
    </row>
    <row r="498" spans="1:4" ht="12.75">
      <c r="A498" s="29">
        <v>23955</v>
      </c>
      <c r="B498">
        <v>2.2</v>
      </c>
      <c r="D498">
        <v>15980</v>
      </c>
    </row>
    <row r="499" spans="1:4" ht="12.75">
      <c r="A499" s="29">
        <v>23986</v>
      </c>
      <c r="B499">
        <v>0.5</v>
      </c>
      <c r="D499">
        <v>14140</v>
      </c>
    </row>
    <row r="500" spans="1:4" ht="12.75">
      <c r="A500" s="29">
        <v>24016</v>
      </c>
      <c r="B500">
        <v>0.25</v>
      </c>
      <c r="D500">
        <v>12160</v>
      </c>
    </row>
    <row r="501" spans="1:4" ht="12.75">
      <c r="A501" s="29">
        <v>24047</v>
      </c>
      <c r="B501">
        <v>11.1</v>
      </c>
      <c r="D501">
        <v>9640</v>
      </c>
    </row>
    <row r="502" spans="1:4" ht="12.75">
      <c r="A502" s="29">
        <v>24077</v>
      </c>
      <c r="B502">
        <v>3.58</v>
      </c>
      <c r="D502">
        <v>8070</v>
      </c>
    </row>
    <row r="503" spans="1:4" ht="12.75">
      <c r="A503" s="29">
        <v>24108</v>
      </c>
      <c r="B503">
        <v>0.9</v>
      </c>
      <c r="D503">
        <v>5930</v>
      </c>
    </row>
    <row r="504" spans="1:4" ht="12.75">
      <c r="A504" s="29">
        <v>24139</v>
      </c>
      <c r="B504">
        <v>1.28</v>
      </c>
      <c r="D504">
        <v>3920</v>
      </c>
    </row>
    <row r="505" spans="1:4" ht="12.75">
      <c r="A505" s="29">
        <v>24167</v>
      </c>
      <c r="B505">
        <v>0.6</v>
      </c>
      <c r="D505">
        <v>1910</v>
      </c>
    </row>
    <row r="506" spans="1:4" ht="12.75">
      <c r="A506" s="29">
        <v>24198</v>
      </c>
      <c r="B506">
        <v>0.45</v>
      </c>
      <c r="D506">
        <v>1720</v>
      </c>
    </row>
    <row r="507" spans="1:4" ht="12.75">
      <c r="A507" s="29">
        <v>24228</v>
      </c>
      <c r="B507">
        <v>0.22</v>
      </c>
      <c r="D507" t="s">
        <v>0</v>
      </c>
    </row>
    <row r="508" spans="1:4" ht="12.75">
      <c r="A508" s="29">
        <v>24259</v>
      </c>
      <c r="B508">
        <v>0.2</v>
      </c>
      <c r="D508">
        <v>6660</v>
      </c>
    </row>
    <row r="509" spans="1:4" ht="12.75">
      <c r="A509" s="29">
        <v>24289</v>
      </c>
      <c r="B509">
        <v>0.28</v>
      </c>
      <c r="D509">
        <v>3260</v>
      </c>
    </row>
    <row r="510" spans="1:4" ht="12.75">
      <c r="A510" s="29">
        <v>24320</v>
      </c>
      <c r="B510">
        <v>1.94</v>
      </c>
      <c r="D510">
        <v>1640</v>
      </c>
    </row>
    <row r="511" spans="1:4" ht="12.75">
      <c r="A511" s="29">
        <v>24351</v>
      </c>
      <c r="B511">
        <v>0.46</v>
      </c>
      <c r="D511">
        <v>1910</v>
      </c>
    </row>
    <row r="512" spans="1:4" ht="12.75">
      <c r="A512" s="29">
        <v>24381</v>
      </c>
      <c r="B512">
        <v>0.08</v>
      </c>
      <c r="D512">
        <v>4390</v>
      </c>
    </row>
    <row r="513" spans="1:4" ht="12.75">
      <c r="A513" s="29">
        <v>24412</v>
      </c>
      <c r="B513">
        <v>3.74</v>
      </c>
      <c r="D513">
        <v>3800</v>
      </c>
    </row>
    <row r="514" spans="1:4" ht="12.75">
      <c r="A514" s="29">
        <v>24442</v>
      </c>
      <c r="B514">
        <v>4.16</v>
      </c>
      <c r="D514">
        <v>3610</v>
      </c>
    </row>
    <row r="515" spans="1:4" ht="12.75">
      <c r="A515" s="29">
        <v>24473</v>
      </c>
      <c r="B515">
        <v>4.8</v>
      </c>
      <c r="D515">
        <v>3280</v>
      </c>
    </row>
    <row r="516" spans="1:4" ht="12.75">
      <c r="A516" s="29">
        <v>24504</v>
      </c>
      <c r="B516">
        <v>0.58</v>
      </c>
      <c r="D516">
        <v>2300</v>
      </c>
    </row>
    <row r="517" spans="1:4" ht="12.75">
      <c r="A517" s="29">
        <v>24532</v>
      </c>
      <c r="B517">
        <v>7</v>
      </c>
      <c r="D517">
        <v>850</v>
      </c>
    </row>
    <row r="518" spans="1:4" ht="12.75">
      <c r="A518" s="29">
        <v>24563</v>
      </c>
      <c r="B518">
        <v>5.36</v>
      </c>
      <c r="D518">
        <v>920</v>
      </c>
    </row>
    <row r="519" spans="1:4" ht="12.75">
      <c r="A519" s="29">
        <v>24593</v>
      </c>
      <c r="B519">
        <v>0.98</v>
      </c>
      <c r="D519">
        <v>5440</v>
      </c>
    </row>
    <row r="520" spans="1:4" ht="12.75">
      <c r="A520" s="29">
        <v>24624</v>
      </c>
      <c r="B520">
        <v>0.18</v>
      </c>
      <c r="D520">
        <v>16300</v>
      </c>
    </row>
    <row r="521" spans="1:4" ht="12.75">
      <c r="A521" s="29">
        <v>24654</v>
      </c>
      <c r="B521">
        <v>0.98</v>
      </c>
      <c r="D521">
        <v>17220</v>
      </c>
    </row>
    <row r="522" spans="1:4" ht="12.75">
      <c r="A522" s="29">
        <v>24685</v>
      </c>
      <c r="B522">
        <v>0.88</v>
      </c>
      <c r="D522">
        <v>17000</v>
      </c>
    </row>
    <row r="523" spans="1:4" ht="12.75">
      <c r="A523" s="29">
        <v>24716</v>
      </c>
      <c r="B523">
        <v>1.48</v>
      </c>
      <c r="D523">
        <v>15180</v>
      </c>
    </row>
    <row r="524" spans="1:4" ht="12.75">
      <c r="A524" s="29">
        <v>24746</v>
      </c>
      <c r="B524">
        <v>0.44</v>
      </c>
      <c r="D524">
        <v>12940</v>
      </c>
    </row>
    <row r="525" spans="1:4" ht="12.75">
      <c r="A525" s="29">
        <v>24777</v>
      </c>
      <c r="B525">
        <v>3.1</v>
      </c>
      <c r="D525">
        <v>11253</v>
      </c>
    </row>
    <row r="526" spans="1:4" ht="12.75">
      <c r="A526" s="29">
        <v>24807</v>
      </c>
      <c r="B526">
        <v>0.88</v>
      </c>
      <c r="D526">
        <v>7017</v>
      </c>
    </row>
    <row r="527" spans="1:4" ht="12.75">
      <c r="A527" s="29">
        <v>24838</v>
      </c>
      <c r="B527">
        <v>1.38</v>
      </c>
      <c r="D527">
        <v>4590</v>
      </c>
    </row>
    <row r="528" spans="1:4" ht="12.75">
      <c r="A528" s="29">
        <v>24869</v>
      </c>
      <c r="B528">
        <v>1.48</v>
      </c>
      <c r="D528">
        <v>3293</v>
      </c>
    </row>
    <row r="529" spans="1:4" ht="12.75">
      <c r="A529" s="29">
        <v>24898</v>
      </c>
      <c r="B529">
        <v>1.34</v>
      </c>
      <c r="D529">
        <v>2141</v>
      </c>
    </row>
    <row r="530" spans="1:4" ht="12.75">
      <c r="A530" s="29">
        <v>24929</v>
      </c>
      <c r="B530">
        <v>0.48</v>
      </c>
      <c r="D530">
        <v>3359</v>
      </c>
    </row>
    <row r="531" spans="1:4" ht="12.75">
      <c r="A531" s="29">
        <v>24959</v>
      </c>
      <c r="B531">
        <v>1.04</v>
      </c>
      <c r="D531">
        <v>4482</v>
      </c>
    </row>
    <row r="532" spans="1:4" ht="12.75">
      <c r="A532" s="29">
        <v>24990</v>
      </c>
      <c r="B532">
        <v>0.38</v>
      </c>
      <c r="D532">
        <v>8530</v>
      </c>
    </row>
    <row r="533" spans="1:4" ht="12.75">
      <c r="A533" s="29">
        <v>25020</v>
      </c>
      <c r="B533">
        <v>1.36</v>
      </c>
      <c r="D533">
        <v>11810</v>
      </c>
    </row>
    <row r="534" spans="1:4" ht="12.75">
      <c r="A534" s="29">
        <v>25051</v>
      </c>
      <c r="B534">
        <v>0.34</v>
      </c>
      <c r="D534">
        <v>11093</v>
      </c>
    </row>
    <row r="535" spans="1:4" ht="12.75">
      <c r="A535" s="29">
        <v>25082</v>
      </c>
      <c r="B535">
        <v>0.02</v>
      </c>
      <c r="D535">
        <v>9015</v>
      </c>
    </row>
    <row r="536" spans="1:4" ht="12.75">
      <c r="A536" s="29">
        <v>25112</v>
      </c>
      <c r="B536">
        <v>0.98</v>
      </c>
      <c r="D536">
        <v>7531</v>
      </c>
    </row>
    <row r="537" spans="1:4" ht="12.75">
      <c r="A537" s="29">
        <v>25143</v>
      </c>
      <c r="B537">
        <v>1.72</v>
      </c>
      <c r="D537">
        <v>6866</v>
      </c>
    </row>
    <row r="538" spans="1:4" ht="12.75">
      <c r="A538" s="29">
        <v>25173</v>
      </c>
      <c r="B538">
        <v>4.72</v>
      </c>
      <c r="D538">
        <v>6122</v>
      </c>
    </row>
    <row r="539" spans="1:4" ht="12.75">
      <c r="A539" s="29">
        <v>25204</v>
      </c>
      <c r="B539">
        <v>14.57</v>
      </c>
      <c r="D539">
        <v>6111</v>
      </c>
    </row>
    <row r="540" spans="1:4" ht="12.75">
      <c r="A540" s="29">
        <v>25235</v>
      </c>
      <c r="B540">
        <v>6.98</v>
      </c>
      <c r="D540">
        <v>4756</v>
      </c>
    </row>
    <row r="541" spans="1:4" ht="12.75">
      <c r="A541" s="29">
        <v>25263</v>
      </c>
      <c r="B541">
        <v>0.7</v>
      </c>
      <c r="D541">
        <v>2618</v>
      </c>
    </row>
    <row r="542" spans="1:4" ht="12.75">
      <c r="A542" s="29">
        <v>25294</v>
      </c>
      <c r="B542">
        <v>1.1</v>
      </c>
      <c r="D542">
        <v>1138</v>
      </c>
    </row>
    <row r="543" spans="1:4" ht="12.75">
      <c r="A543" s="29">
        <v>25324</v>
      </c>
      <c r="B543">
        <v>0.38</v>
      </c>
      <c r="D543">
        <v>7640</v>
      </c>
    </row>
    <row r="544" spans="1:4" ht="12.75">
      <c r="A544" s="29">
        <v>25355</v>
      </c>
      <c r="B544">
        <v>0.98</v>
      </c>
      <c r="D544">
        <v>14435</v>
      </c>
    </row>
    <row r="545" spans="1:4" ht="12.75">
      <c r="A545" s="29">
        <v>25385</v>
      </c>
      <c r="B545">
        <v>0.52</v>
      </c>
      <c r="D545">
        <v>17213</v>
      </c>
    </row>
    <row r="546" spans="1:4" ht="12.75">
      <c r="A546" s="29">
        <v>25416</v>
      </c>
      <c r="B546">
        <v>0.28</v>
      </c>
      <c r="D546">
        <v>15633</v>
      </c>
    </row>
    <row r="547" spans="1:4" ht="12.75">
      <c r="A547" s="29">
        <v>25447</v>
      </c>
      <c r="B547">
        <v>0</v>
      </c>
      <c r="D547">
        <v>13475</v>
      </c>
    </row>
    <row r="548" spans="1:4" ht="12.75">
      <c r="A548" s="29">
        <v>25477</v>
      </c>
      <c r="B548">
        <v>1.46</v>
      </c>
      <c r="D548">
        <v>11916</v>
      </c>
    </row>
    <row r="549" spans="1:4" ht="12.75">
      <c r="A549" s="29">
        <v>25508</v>
      </c>
      <c r="B549">
        <v>0.74</v>
      </c>
      <c r="D549">
        <v>8317</v>
      </c>
    </row>
    <row r="550" spans="1:4" ht="12.75">
      <c r="A550" s="29">
        <v>25538</v>
      </c>
      <c r="B550">
        <v>1.86</v>
      </c>
      <c r="D550">
        <v>6644</v>
      </c>
    </row>
    <row r="551" spans="1:4" ht="12.75">
      <c r="A551" s="29">
        <v>25569</v>
      </c>
      <c r="B551">
        <v>4.98</v>
      </c>
      <c r="D551">
        <v>5310</v>
      </c>
    </row>
    <row r="552" spans="1:4" ht="12.75">
      <c r="A552" s="29">
        <v>25600</v>
      </c>
      <c r="B552">
        <v>1.24</v>
      </c>
      <c r="D552">
        <v>3559</v>
      </c>
    </row>
    <row r="553" spans="1:4" ht="12.75">
      <c r="A553" s="29">
        <v>25628</v>
      </c>
      <c r="B553">
        <v>1.68</v>
      </c>
      <c r="D553">
        <v>2014</v>
      </c>
    </row>
    <row r="554" spans="1:4" ht="12.75">
      <c r="A554" s="29">
        <v>25659</v>
      </c>
      <c r="B554">
        <v>0.6</v>
      </c>
      <c r="D554">
        <v>1120</v>
      </c>
    </row>
    <row r="555" spans="1:4" ht="12.75">
      <c r="A555" s="29">
        <v>25689</v>
      </c>
      <c r="B555">
        <v>0</v>
      </c>
      <c r="D555">
        <v>7086</v>
      </c>
    </row>
    <row r="556" spans="1:4" ht="12.75">
      <c r="A556" s="29">
        <v>25720</v>
      </c>
      <c r="B556">
        <v>0.24</v>
      </c>
      <c r="D556">
        <v>10474</v>
      </c>
    </row>
    <row r="557" spans="1:4" ht="12.75">
      <c r="A557" s="29">
        <v>25750</v>
      </c>
      <c r="B557">
        <v>0.22</v>
      </c>
      <c r="D557">
        <v>11939</v>
      </c>
    </row>
    <row r="558" spans="1:4" ht="12.75">
      <c r="A558" s="29">
        <v>25781</v>
      </c>
      <c r="B558">
        <v>0</v>
      </c>
      <c r="D558">
        <v>11936</v>
      </c>
    </row>
    <row r="559" spans="1:4" ht="12.75">
      <c r="A559" s="29">
        <v>25812</v>
      </c>
      <c r="B559">
        <v>0</v>
      </c>
      <c r="D559">
        <v>11863</v>
      </c>
    </row>
    <row r="560" spans="1:4" ht="12.75">
      <c r="A560" s="29">
        <v>25842</v>
      </c>
      <c r="B560">
        <v>0.22</v>
      </c>
      <c r="D560">
        <v>10170</v>
      </c>
    </row>
    <row r="561" spans="1:4" ht="12.75">
      <c r="A561" s="29">
        <v>25873</v>
      </c>
      <c r="B561">
        <v>5.66</v>
      </c>
      <c r="D561">
        <v>8779</v>
      </c>
    </row>
    <row r="562" spans="1:4" ht="12.75">
      <c r="A562" s="29">
        <v>25903</v>
      </c>
      <c r="B562">
        <v>4.96</v>
      </c>
      <c r="D562">
        <v>7649</v>
      </c>
    </row>
    <row r="563" spans="1:4" ht="12.75">
      <c r="A563" s="29">
        <v>25934</v>
      </c>
      <c r="B563">
        <v>2.6</v>
      </c>
      <c r="D563">
        <v>6269</v>
      </c>
    </row>
    <row r="564" spans="1:4" ht="12.75">
      <c r="A564" s="29">
        <v>25965</v>
      </c>
      <c r="B564">
        <v>0.32</v>
      </c>
      <c r="D564">
        <v>5020</v>
      </c>
    </row>
    <row r="565" spans="1:4" ht="12.75">
      <c r="A565" s="29">
        <v>25993</v>
      </c>
      <c r="B565">
        <v>1.22</v>
      </c>
      <c r="D565">
        <v>2999</v>
      </c>
    </row>
    <row r="566" spans="1:4" ht="12.75">
      <c r="A566" s="29">
        <v>26024</v>
      </c>
      <c r="B566">
        <v>0.6</v>
      </c>
      <c r="D566">
        <v>2743</v>
      </c>
    </row>
    <row r="567" spans="1:4" ht="12.75">
      <c r="A567" s="29">
        <v>26054</v>
      </c>
      <c r="B567">
        <v>2</v>
      </c>
      <c r="D567">
        <v>6421</v>
      </c>
    </row>
    <row r="568" spans="1:4" ht="12.75">
      <c r="A568" s="29">
        <v>26085</v>
      </c>
      <c r="B568">
        <v>0.24</v>
      </c>
      <c r="D568">
        <v>13734</v>
      </c>
    </row>
    <row r="569" spans="1:4" ht="12.75">
      <c r="A569" s="29">
        <v>26115</v>
      </c>
      <c r="B569">
        <v>0.52</v>
      </c>
      <c r="D569">
        <v>15109</v>
      </c>
    </row>
    <row r="570" spans="1:4" ht="12.75">
      <c r="A570" s="29">
        <v>26146</v>
      </c>
      <c r="B570">
        <v>1.62</v>
      </c>
      <c r="D570">
        <v>13941</v>
      </c>
    </row>
    <row r="571" spans="1:4" ht="12.75">
      <c r="A571" s="29">
        <v>26177</v>
      </c>
      <c r="B571">
        <v>0.54</v>
      </c>
      <c r="D571">
        <v>13700</v>
      </c>
    </row>
    <row r="572" spans="1:4" ht="12.75">
      <c r="A572" s="29">
        <v>26207</v>
      </c>
      <c r="B572">
        <v>0.18</v>
      </c>
      <c r="D572">
        <v>14258</v>
      </c>
    </row>
    <row r="573" spans="1:4" ht="12.75">
      <c r="A573" s="29">
        <v>26238</v>
      </c>
      <c r="B573">
        <v>2.52</v>
      </c>
      <c r="D573">
        <v>12166</v>
      </c>
    </row>
    <row r="574" spans="1:4" ht="12.75">
      <c r="A574" s="29">
        <v>26268</v>
      </c>
      <c r="B574">
        <v>7.92</v>
      </c>
      <c r="D574">
        <v>10445</v>
      </c>
    </row>
    <row r="575" spans="1:4" ht="12.75">
      <c r="A575" s="29">
        <v>26299</v>
      </c>
      <c r="B575">
        <v>0.68</v>
      </c>
      <c r="D575">
        <v>8270</v>
      </c>
    </row>
    <row r="576" spans="1:4" ht="12.75">
      <c r="A576" s="29">
        <v>26330</v>
      </c>
      <c r="B576">
        <v>0.44</v>
      </c>
      <c r="D576">
        <v>6093</v>
      </c>
    </row>
    <row r="577" spans="1:4" ht="12.75">
      <c r="A577" s="29">
        <v>26359</v>
      </c>
      <c r="B577">
        <v>0</v>
      </c>
      <c r="D577">
        <v>6044</v>
      </c>
    </row>
    <row r="578" spans="1:4" ht="12.75">
      <c r="A578" s="29">
        <v>26390</v>
      </c>
      <c r="B578">
        <v>1.72</v>
      </c>
      <c r="D578">
        <v>6235</v>
      </c>
    </row>
    <row r="579" spans="1:4" ht="12.75">
      <c r="A579" s="29">
        <v>26420</v>
      </c>
      <c r="B579">
        <v>0.46</v>
      </c>
      <c r="D579">
        <v>12539</v>
      </c>
    </row>
    <row r="580" spans="1:4" ht="12.75">
      <c r="A580" s="29">
        <v>26451</v>
      </c>
      <c r="B580">
        <v>1.08</v>
      </c>
      <c r="D580">
        <v>15209</v>
      </c>
    </row>
    <row r="581" spans="1:4" ht="12.75">
      <c r="A581" s="29">
        <v>26481</v>
      </c>
      <c r="B581">
        <v>0.4</v>
      </c>
      <c r="D581">
        <v>13421</v>
      </c>
    </row>
    <row r="582" spans="1:4" ht="12.75">
      <c r="A582" s="29">
        <v>26512</v>
      </c>
      <c r="B582">
        <v>0</v>
      </c>
      <c r="D582">
        <v>11587</v>
      </c>
    </row>
    <row r="583" spans="1:4" ht="12.75">
      <c r="A583" s="29">
        <v>26543</v>
      </c>
      <c r="B583">
        <v>1.96</v>
      </c>
      <c r="D583">
        <v>10607</v>
      </c>
    </row>
    <row r="584" spans="1:4" ht="12.75">
      <c r="A584" s="29">
        <v>26573</v>
      </c>
      <c r="B584">
        <v>1.52</v>
      </c>
      <c r="D584">
        <v>13868</v>
      </c>
    </row>
    <row r="585" spans="1:4" ht="12.75">
      <c r="A585" s="29">
        <v>26604</v>
      </c>
      <c r="B585">
        <v>2.86</v>
      </c>
      <c r="D585">
        <v>12626</v>
      </c>
    </row>
    <row r="586" spans="1:4" ht="12.75">
      <c r="A586" s="29">
        <v>26634</v>
      </c>
      <c r="B586">
        <v>1.82</v>
      </c>
      <c r="D586">
        <v>11101</v>
      </c>
    </row>
    <row r="587" spans="1:4" ht="12.75">
      <c r="A587" s="29">
        <v>26665</v>
      </c>
      <c r="B587">
        <v>3.26</v>
      </c>
      <c r="D587">
        <v>9768</v>
      </c>
    </row>
    <row r="588" spans="1:4" ht="12.75">
      <c r="A588" s="29">
        <v>26696</v>
      </c>
      <c r="B588">
        <v>6.1</v>
      </c>
      <c r="D588">
        <v>8080</v>
      </c>
    </row>
    <row r="589" spans="1:4" ht="12.75">
      <c r="A589" s="29">
        <v>26724</v>
      </c>
      <c r="B589">
        <v>1.98</v>
      </c>
      <c r="D589">
        <v>5209</v>
      </c>
    </row>
    <row r="590" spans="1:4" ht="12.75">
      <c r="A590" s="29">
        <v>26755</v>
      </c>
      <c r="B590">
        <v>0.52</v>
      </c>
      <c r="D590">
        <v>2745</v>
      </c>
    </row>
    <row r="591" spans="1:4" ht="12.75">
      <c r="A591" s="29">
        <v>26785</v>
      </c>
      <c r="B591">
        <v>0.5</v>
      </c>
      <c r="D591">
        <v>10545</v>
      </c>
    </row>
    <row r="592" spans="1:4" ht="12.75">
      <c r="A592" s="29">
        <v>26816</v>
      </c>
      <c r="B592">
        <v>0.12</v>
      </c>
      <c r="D592">
        <v>17340</v>
      </c>
    </row>
    <row r="593" spans="1:4" ht="12.75">
      <c r="A593" s="29">
        <v>26846</v>
      </c>
      <c r="B593">
        <v>0.06</v>
      </c>
      <c r="D593">
        <v>15481</v>
      </c>
    </row>
    <row r="594" spans="1:4" ht="12.75">
      <c r="A594" s="29">
        <v>26877</v>
      </c>
      <c r="B594">
        <v>1.06</v>
      </c>
      <c r="D594">
        <v>14796</v>
      </c>
    </row>
    <row r="595" spans="1:4" ht="12.75">
      <c r="A595" s="29">
        <v>26908</v>
      </c>
      <c r="B595">
        <v>0.02</v>
      </c>
      <c r="D595">
        <v>16219</v>
      </c>
    </row>
    <row r="596" spans="1:4" ht="12.75">
      <c r="A596" s="29">
        <v>26938</v>
      </c>
      <c r="B596">
        <v>1.68</v>
      </c>
      <c r="D596">
        <v>15183</v>
      </c>
    </row>
    <row r="597" spans="1:4" ht="12.75">
      <c r="A597" s="29">
        <v>26969</v>
      </c>
      <c r="B597">
        <v>4.36</v>
      </c>
      <c r="D597">
        <v>13586</v>
      </c>
    </row>
    <row r="598" spans="1:4" ht="12.75">
      <c r="A598" s="29">
        <v>26999</v>
      </c>
      <c r="B598">
        <v>2.38</v>
      </c>
      <c r="D598">
        <v>11240</v>
      </c>
    </row>
    <row r="599" spans="1:4" ht="12.75">
      <c r="A599" s="29">
        <v>27030</v>
      </c>
      <c r="B599">
        <v>3.16</v>
      </c>
      <c r="D599">
        <v>8845</v>
      </c>
    </row>
    <row r="600" spans="1:4" ht="12.75">
      <c r="A600" s="29">
        <v>27061</v>
      </c>
      <c r="B600">
        <v>0.64</v>
      </c>
      <c r="D600">
        <v>6224</v>
      </c>
    </row>
    <row r="601" spans="1:4" ht="12.75">
      <c r="A601" s="29">
        <v>27089</v>
      </c>
      <c r="B601">
        <v>3.98</v>
      </c>
      <c r="D601">
        <v>3695</v>
      </c>
    </row>
    <row r="602" spans="1:4" ht="12.75">
      <c r="A602" s="29">
        <v>27120</v>
      </c>
      <c r="B602">
        <v>1.22</v>
      </c>
      <c r="D602">
        <v>1877</v>
      </c>
    </row>
    <row r="603" spans="1:4" ht="12.75">
      <c r="A603" s="29">
        <v>27150</v>
      </c>
      <c r="B603">
        <v>0.24</v>
      </c>
      <c r="D603">
        <v>8098</v>
      </c>
    </row>
    <row r="604" spans="1:4" ht="12.75">
      <c r="A604" s="29">
        <v>27181</v>
      </c>
      <c r="B604">
        <v>0</v>
      </c>
      <c r="D604">
        <v>16691</v>
      </c>
    </row>
    <row r="605" spans="1:4" ht="12.75">
      <c r="A605" s="29">
        <v>27211</v>
      </c>
      <c r="B605">
        <v>2.48</v>
      </c>
      <c r="D605">
        <v>17494</v>
      </c>
    </row>
    <row r="606" spans="1:4" ht="12.75">
      <c r="A606" s="29">
        <v>27242</v>
      </c>
      <c r="B606">
        <v>0.5</v>
      </c>
      <c r="D606">
        <v>14412</v>
      </c>
    </row>
    <row r="607" spans="1:4" ht="12.75">
      <c r="A607" s="29">
        <v>27273</v>
      </c>
      <c r="B607">
        <v>0</v>
      </c>
      <c r="D607">
        <v>12999</v>
      </c>
    </row>
    <row r="608" spans="1:4" ht="12.75">
      <c r="A608" s="29">
        <v>27303</v>
      </c>
      <c r="B608">
        <v>0.92</v>
      </c>
      <c r="D608">
        <v>9513</v>
      </c>
    </row>
    <row r="609" spans="1:4" ht="12.75">
      <c r="A609" s="29">
        <v>27334</v>
      </c>
      <c r="B609">
        <v>0.8</v>
      </c>
      <c r="D609">
        <v>6550</v>
      </c>
    </row>
    <row r="610" spans="1:4" ht="12.75">
      <c r="A610" s="29">
        <v>27364</v>
      </c>
      <c r="B610">
        <v>3.21</v>
      </c>
      <c r="D610">
        <v>5579</v>
      </c>
    </row>
    <row r="611" spans="1:4" ht="12.75">
      <c r="A611" s="29">
        <v>27395</v>
      </c>
      <c r="B611">
        <v>0.99</v>
      </c>
      <c r="D611">
        <v>4719</v>
      </c>
    </row>
    <row r="612" spans="1:4" ht="12.75">
      <c r="A612" s="29">
        <v>27426</v>
      </c>
      <c r="B612">
        <v>4.76</v>
      </c>
      <c r="D612">
        <v>4137</v>
      </c>
    </row>
    <row r="613" spans="1:4" ht="12.75">
      <c r="A613" s="29">
        <v>27454</v>
      </c>
      <c r="B613">
        <v>3.76</v>
      </c>
      <c r="D613">
        <v>3421</v>
      </c>
    </row>
    <row r="614" spans="1:4" ht="12.75">
      <c r="A614" s="29">
        <v>27485</v>
      </c>
      <c r="B614">
        <v>2.98</v>
      </c>
      <c r="D614">
        <v>1690</v>
      </c>
    </row>
    <row r="615" spans="1:4" ht="12.75">
      <c r="A615" s="29">
        <v>27515</v>
      </c>
      <c r="B615">
        <v>0.42</v>
      </c>
      <c r="D615">
        <v>5000</v>
      </c>
    </row>
    <row r="616" spans="1:4" ht="12.75">
      <c r="A616" s="29">
        <v>27546</v>
      </c>
      <c r="B616">
        <v>0.42</v>
      </c>
      <c r="D616">
        <v>14903</v>
      </c>
    </row>
    <row r="617" spans="1:4" ht="12.75">
      <c r="A617" s="29">
        <v>27576</v>
      </c>
      <c r="B617">
        <v>0.36</v>
      </c>
      <c r="D617">
        <v>16456</v>
      </c>
    </row>
    <row r="618" spans="1:4" ht="12.75">
      <c r="A618" s="29">
        <v>27607</v>
      </c>
      <c r="B618">
        <v>0.48</v>
      </c>
      <c r="D618">
        <v>12154</v>
      </c>
    </row>
    <row r="619" spans="1:4" ht="12.75">
      <c r="A619" s="29">
        <v>27638</v>
      </c>
      <c r="B619">
        <v>1.94</v>
      </c>
      <c r="D619">
        <v>14990</v>
      </c>
    </row>
    <row r="620" spans="1:4" ht="12.75">
      <c r="A620" s="29">
        <v>27668</v>
      </c>
      <c r="B620">
        <v>3.08</v>
      </c>
      <c r="D620">
        <v>14024</v>
      </c>
    </row>
    <row r="621" spans="1:4" ht="12.75">
      <c r="A621" s="29">
        <v>27699</v>
      </c>
      <c r="B621">
        <v>0.68</v>
      </c>
      <c r="D621">
        <v>12387</v>
      </c>
    </row>
    <row r="622" spans="1:4" ht="12.75">
      <c r="A622" s="29">
        <v>27729</v>
      </c>
      <c r="B622">
        <v>0.28</v>
      </c>
      <c r="D622">
        <v>9901</v>
      </c>
    </row>
    <row r="623" spans="1:4" ht="12.75">
      <c r="A623" s="29">
        <v>27760</v>
      </c>
      <c r="B623">
        <v>0.52</v>
      </c>
      <c r="D623">
        <v>7703</v>
      </c>
    </row>
    <row r="624" spans="1:4" ht="12.75">
      <c r="A624" s="29">
        <v>27791</v>
      </c>
      <c r="B624">
        <v>1.89</v>
      </c>
      <c r="D624">
        <v>6093</v>
      </c>
    </row>
    <row r="625" spans="1:4" ht="12.75">
      <c r="A625" s="29">
        <v>27820</v>
      </c>
      <c r="B625">
        <v>1.42</v>
      </c>
      <c r="D625">
        <v>5029</v>
      </c>
    </row>
    <row r="626" spans="1:4" ht="12.75">
      <c r="A626" s="29">
        <v>27851</v>
      </c>
      <c r="B626">
        <v>1.38</v>
      </c>
      <c r="D626">
        <v>5029</v>
      </c>
    </row>
    <row r="627" spans="1:4" ht="12.75">
      <c r="A627" s="29">
        <v>27881</v>
      </c>
      <c r="B627">
        <v>0.16</v>
      </c>
      <c r="D627">
        <v>5817</v>
      </c>
    </row>
    <row r="628" spans="1:4" ht="12.75">
      <c r="A628" s="29">
        <v>27912</v>
      </c>
      <c r="B628">
        <v>0</v>
      </c>
      <c r="D628">
        <v>6134</v>
      </c>
    </row>
    <row r="629" spans="1:4" ht="12.75">
      <c r="A629" s="29">
        <v>27942</v>
      </c>
      <c r="B629">
        <v>2.72</v>
      </c>
      <c r="D629">
        <v>6637</v>
      </c>
    </row>
    <row r="630" spans="1:4" ht="12.75">
      <c r="A630" s="29">
        <v>27973</v>
      </c>
      <c r="B630">
        <v>0.66</v>
      </c>
      <c r="D630">
        <v>5525</v>
      </c>
    </row>
    <row r="631" spans="1:4" ht="12.75">
      <c r="A631" s="29">
        <v>28004</v>
      </c>
      <c r="B631">
        <v>2.16</v>
      </c>
      <c r="D631">
        <v>5372</v>
      </c>
    </row>
    <row r="632" spans="1:4" ht="12.75">
      <c r="A632" s="29">
        <v>28034</v>
      </c>
      <c r="B632">
        <v>0.4</v>
      </c>
      <c r="D632">
        <v>9891</v>
      </c>
    </row>
    <row r="633" spans="1:4" ht="12.75">
      <c r="A633" s="29">
        <v>28065</v>
      </c>
      <c r="B633">
        <v>0.22</v>
      </c>
      <c r="D633">
        <v>8535</v>
      </c>
    </row>
    <row r="634" spans="1:4" ht="12.75">
      <c r="A634" s="29">
        <v>28095</v>
      </c>
      <c r="B634">
        <v>0.16</v>
      </c>
      <c r="D634">
        <v>7319</v>
      </c>
    </row>
    <row r="635" spans="1:4" ht="12.75">
      <c r="A635" s="29">
        <v>28126</v>
      </c>
      <c r="B635">
        <v>1.68</v>
      </c>
      <c r="D635">
        <v>6188</v>
      </c>
    </row>
    <row r="636" spans="1:4" ht="12.75">
      <c r="A636" s="29">
        <v>28157</v>
      </c>
      <c r="B636">
        <v>1.32</v>
      </c>
      <c r="D636">
        <v>5128</v>
      </c>
    </row>
    <row r="637" spans="1:4" ht="12.75">
      <c r="A637" s="29">
        <v>28185</v>
      </c>
      <c r="B637">
        <v>1.03</v>
      </c>
      <c r="D637">
        <v>4022</v>
      </c>
    </row>
    <row r="638" spans="1:4" ht="12.75">
      <c r="A638" s="29">
        <v>28216</v>
      </c>
      <c r="B638">
        <v>0.28</v>
      </c>
      <c r="D638">
        <v>5291</v>
      </c>
    </row>
    <row r="639" spans="1:4" ht="12.75">
      <c r="A639" s="29">
        <v>28246</v>
      </c>
      <c r="B639">
        <v>1.58</v>
      </c>
      <c r="D639">
        <v>6206</v>
      </c>
    </row>
    <row r="640" spans="1:4" ht="12.75">
      <c r="A640" s="29">
        <v>28277</v>
      </c>
      <c r="B640">
        <v>1.86</v>
      </c>
      <c r="D640">
        <v>10259</v>
      </c>
    </row>
    <row r="641" spans="1:4" ht="12.75">
      <c r="A641" s="29">
        <v>28307</v>
      </c>
      <c r="B641">
        <v>0.2</v>
      </c>
      <c r="D641">
        <v>9855</v>
      </c>
    </row>
    <row r="642" spans="1:4" ht="12.75">
      <c r="A642" s="29">
        <v>28338</v>
      </c>
      <c r="B642">
        <v>0.28</v>
      </c>
      <c r="D642">
        <v>9144</v>
      </c>
    </row>
    <row r="643" spans="1:4" ht="12.75">
      <c r="A643" s="29">
        <v>28369</v>
      </c>
      <c r="B643">
        <v>0.12</v>
      </c>
      <c r="D643">
        <v>8190</v>
      </c>
    </row>
    <row r="644" spans="1:4" ht="12.75">
      <c r="A644" s="29">
        <v>28399</v>
      </c>
      <c r="B644">
        <v>0.42</v>
      </c>
      <c r="D644">
        <v>7089</v>
      </c>
    </row>
    <row r="645" spans="1:4" ht="12.75">
      <c r="A645" s="29">
        <v>28430</v>
      </c>
      <c r="B645">
        <v>1.98</v>
      </c>
      <c r="D645">
        <v>6229</v>
      </c>
    </row>
    <row r="646" spans="1:4" ht="12.75">
      <c r="A646" s="29">
        <v>28460</v>
      </c>
      <c r="B646">
        <v>5.14</v>
      </c>
      <c r="D646">
        <v>5659</v>
      </c>
    </row>
    <row r="647" spans="1:4" ht="12.75">
      <c r="A647" s="29">
        <v>28491</v>
      </c>
      <c r="B647">
        <v>5.42</v>
      </c>
      <c r="D647">
        <v>5534</v>
      </c>
    </row>
    <row r="648" spans="1:4" ht="12.75">
      <c r="A648" s="29">
        <v>28522</v>
      </c>
      <c r="B648">
        <v>5.31</v>
      </c>
      <c r="D648">
        <v>5097</v>
      </c>
    </row>
    <row r="649" spans="1:4" ht="12.75">
      <c r="A649" s="29">
        <v>28550</v>
      </c>
      <c r="B649">
        <v>3.76</v>
      </c>
      <c r="D649">
        <v>3398</v>
      </c>
    </row>
    <row r="650" spans="1:4" ht="12.75">
      <c r="A650" s="29">
        <v>28581</v>
      </c>
      <c r="B650">
        <v>2.96</v>
      </c>
      <c r="D650">
        <v>1195</v>
      </c>
    </row>
    <row r="651" spans="1:4" ht="12.75">
      <c r="A651" s="29">
        <v>28611</v>
      </c>
      <c r="B651">
        <v>0.24</v>
      </c>
      <c r="D651">
        <v>1716</v>
      </c>
    </row>
    <row r="652" spans="1:4" ht="12.75">
      <c r="A652" s="29">
        <v>28642</v>
      </c>
      <c r="B652">
        <v>0.44</v>
      </c>
      <c r="D652">
        <v>12379</v>
      </c>
    </row>
    <row r="653" spans="1:4" ht="12.75">
      <c r="A653" s="29">
        <v>28672</v>
      </c>
      <c r="B653">
        <v>0.16</v>
      </c>
      <c r="D653">
        <v>17385</v>
      </c>
    </row>
    <row r="654" spans="1:4" ht="12.75">
      <c r="A654" s="29">
        <v>28703</v>
      </c>
      <c r="B654">
        <v>0.38</v>
      </c>
      <c r="D654">
        <v>15731</v>
      </c>
    </row>
    <row r="655" spans="1:4" ht="12.75">
      <c r="A655" s="29">
        <v>28734</v>
      </c>
      <c r="B655">
        <v>2.74</v>
      </c>
      <c r="D655">
        <v>15273</v>
      </c>
    </row>
    <row r="656" spans="1:4" ht="12.75">
      <c r="A656" s="29">
        <v>28764</v>
      </c>
      <c r="B656">
        <v>0.16</v>
      </c>
      <c r="D656">
        <v>15347</v>
      </c>
    </row>
    <row r="657" spans="1:4" ht="12.75">
      <c r="A657" s="29">
        <v>28795</v>
      </c>
      <c r="B657">
        <v>1.98</v>
      </c>
      <c r="D657">
        <v>12053</v>
      </c>
    </row>
    <row r="658" spans="1:4" ht="12.75">
      <c r="A658" s="29">
        <v>28825</v>
      </c>
      <c r="B658">
        <v>2.22</v>
      </c>
      <c r="D658">
        <v>9349</v>
      </c>
    </row>
    <row r="659" spans="1:4" ht="12.75">
      <c r="A659" s="29">
        <v>28856</v>
      </c>
      <c r="B659">
        <v>4.9</v>
      </c>
      <c r="D659">
        <v>6861</v>
      </c>
    </row>
    <row r="660" spans="1:4" ht="12.75">
      <c r="A660" s="29">
        <v>28887</v>
      </c>
      <c r="B660">
        <v>2.74</v>
      </c>
      <c r="D660">
        <v>4307</v>
      </c>
    </row>
    <row r="661" spans="1:4" ht="12.75">
      <c r="A661" s="29">
        <v>28915</v>
      </c>
      <c r="B661">
        <v>4.28</v>
      </c>
      <c r="D661">
        <v>2704</v>
      </c>
    </row>
    <row r="662" spans="1:4" ht="12.75">
      <c r="A662" s="29">
        <v>28946</v>
      </c>
      <c r="B662">
        <v>0.8</v>
      </c>
      <c r="D662">
        <v>1511</v>
      </c>
    </row>
    <row r="663" spans="1:4" ht="12.75">
      <c r="A663" s="29">
        <v>28976</v>
      </c>
      <c r="B663">
        <v>0.48</v>
      </c>
      <c r="D663">
        <v>6376</v>
      </c>
    </row>
    <row r="664" spans="1:4" ht="12.75">
      <c r="A664" s="29">
        <v>29007</v>
      </c>
      <c r="B664">
        <v>0.06</v>
      </c>
      <c r="D664">
        <v>14312</v>
      </c>
    </row>
    <row r="665" spans="1:4" ht="12.75">
      <c r="A665" s="29">
        <v>29037</v>
      </c>
      <c r="B665">
        <v>0.26</v>
      </c>
      <c r="D665">
        <v>13967</v>
      </c>
    </row>
    <row r="666" spans="1:4" ht="12.75">
      <c r="A666" s="29">
        <v>29068</v>
      </c>
      <c r="B666">
        <v>0.34</v>
      </c>
      <c r="D666">
        <v>10881</v>
      </c>
    </row>
    <row r="667" spans="1:4" ht="12.75">
      <c r="A667" s="29">
        <v>29099</v>
      </c>
      <c r="B667">
        <v>0.14</v>
      </c>
      <c r="D667">
        <v>11337</v>
      </c>
    </row>
    <row r="668" spans="1:4" ht="12.75">
      <c r="A668" s="29">
        <v>29129</v>
      </c>
      <c r="B668">
        <v>0.65</v>
      </c>
      <c r="D668">
        <v>12058</v>
      </c>
    </row>
    <row r="669" spans="1:4" ht="12.75">
      <c r="A669" s="29">
        <v>29160</v>
      </c>
      <c r="B669">
        <v>1.2</v>
      </c>
      <c r="D669">
        <v>10269</v>
      </c>
    </row>
    <row r="670" spans="1:4" ht="12.75">
      <c r="A670" s="29">
        <v>29190</v>
      </c>
      <c r="B670">
        <v>3.74</v>
      </c>
      <c r="D670">
        <v>8611</v>
      </c>
    </row>
    <row r="671" spans="1:4" ht="12.75">
      <c r="A671" s="29">
        <v>29221</v>
      </c>
      <c r="B671">
        <v>5.7</v>
      </c>
      <c r="D671">
        <v>7626</v>
      </c>
    </row>
    <row r="672" spans="1:4" ht="12.75">
      <c r="A672" s="29">
        <v>29252</v>
      </c>
      <c r="B672">
        <v>5.05</v>
      </c>
      <c r="D672">
        <v>6765</v>
      </c>
    </row>
    <row r="673" spans="1:4" ht="12.75">
      <c r="A673" s="29">
        <v>29281</v>
      </c>
      <c r="B673">
        <v>2.68</v>
      </c>
      <c r="D673">
        <v>4009</v>
      </c>
    </row>
    <row r="674" spans="1:4" ht="12.75">
      <c r="A674" s="29">
        <v>29312</v>
      </c>
      <c r="B674">
        <v>1.68</v>
      </c>
      <c r="D674">
        <v>1715</v>
      </c>
    </row>
    <row r="675" spans="1:4" ht="12.75">
      <c r="A675" s="29">
        <v>29342</v>
      </c>
      <c r="B675">
        <v>1.5</v>
      </c>
      <c r="D675">
        <v>5494</v>
      </c>
    </row>
    <row r="676" spans="1:4" ht="12.75">
      <c r="A676" s="29">
        <v>29373</v>
      </c>
      <c r="B676">
        <v>0.56</v>
      </c>
      <c r="D676">
        <v>13534</v>
      </c>
    </row>
    <row r="677" spans="1:4" ht="12.75">
      <c r="A677" s="29">
        <v>29403</v>
      </c>
      <c r="B677">
        <v>0.56</v>
      </c>
      <c r="D677">
        <v>17418</v>
      </c>
    </row>
    <row r="678" spans="1:4" ht="12.75">
      <c r="A678" s="29">
        <v>29434</v>
      </c>
      <c r="B678">
        <v>0.18</v>
      </c>
      <c r="D678">
        <v>15223</v>
      </c>
    </row>
    <row r="679" spans="1:4" ht="12.75">
      <c r="A679" s="29">
        <v>29465</v>
      </c>
      <c r="B679">
        <v>0.4</v>
      </c>
      <c r="D679">
        <v>15709</v>
      </c>
    </row>
    <row r="680" spans="1:4" ht="12.75">
      <c r="A680" s="29">
        <v>29495</v>
      </c>
      <c r="B680">
        <v>5.59</v>
      </c>
      <c r="D680">
        <v>12692</v>
      </c>
    </row>
    <row r="681" spans="1:4" ht="12.75">
      <c r="A681" s="29">
        <v>29526</v>
      </c>
      <c r="B681">
        <v>1.81</v>
      </c>
      <c r="D681">
        <v>9445</v>
      </c>
    </row>
    <row r="682" spans="1:4" ht="12.75">
      <c r="A682" s="29">
        <v>29556</v>
      </c>
      <c r="B682">
        <v>4.02</v>
      </c>
      <c r="D682">
        <v>7468</v>
      </c>
    </row>
    <row r="683" spans="1:4" ht="12.75">
      <c r="A683" s="29">
        <v>29587</v>
      </c>
      <c r="B683">
        <v>4.1</v>
      </c>
      <c r="D683">
        <v>6077</v>
      </c>
    </row>
    <row r="684" spans="1:4" ht="12.75">
      <c r="A684" s="29">
        <v>29618</v>
      </c>
      <c r="B684">
        <v>1.14</v>
      </c>
      <c r="D684">
        <v>4998</v>
      </c>
    </row>
    <row r="685" spans="1:4" ht="12.75">
      <c r="A685" s="29">
        <v>29646</v>
      </c>
      <c r="B685">
        <v>3.06</v>
      </c>
      <c r="D685">
        <v>3960</v>
      </c>
    </row>
    <row r="686" spans="1:4" ht="12.75">
      <c r="A686" s="29">
        <v>29677</v>
      </c>
      <c r="B686">
        <v>0.48</v>
      </c>
      <c r="D686">
        <v>4092</v>
      </c>
    </row>
    <row r="687" spans="1:4" ht="12.75">
      <c r="A687" s="29">
        <v>29707</v>
      </c>
      <c r="B687">
        <v>0.56</v>
      </c>
      <c r="D687">
        <v>8310</v>
      </c>
    </row>
    <row r="688" spans="1:4" ht="12.75">
      <c r="A688" s="29">
        <v>29738</v>
      </c>
      <c r="B688">
        <v>0.3</v>
      </c>
      <c r="D688">
        <v>12118</v>
      </c>
    </row>
    <row r="689" spans="1:4" ht="12.75">
      <c r="A689" s="29">
        <v>29768</v>
      </c>
      <c r="B689">
        <v>0.3</v>
      </c>
      <c r="D689">
        <v>10440</v>
      </c>
    </row>
    <row r="690" spans="1:4" ht="12.75">
      <c r="A690" s="29">
        <v>29799</v>
      </c>
      <c r="B690">
        <v>0.1</v>
      </c>
      <c r="D690">
        <v>7096</v>
      </c>
    </row>
    <row r="691" spans="1:4" ht="12.75">
      <c r="A691" s="29">
        <v>29830</v>
      </c>
      <c r="B691">
        <v>0.36</v>
      </c>
      <c r="D691">
        <v>4943</v>
      </c>
    </row>
    <row r="692" spans="1:4" ht="12.75">
      <c r="A692" s="29">
        <v>29860</v>
      </c>
      <c r="B692">
        <v>2.36</v>
      </c>
      <c r="D692">
        <v>9453</v>
      </c>
    </row>
    <row r="693" spans="1:4" ht="12.75">
      <c r="A693" s="29">
        <v>29891</v>
      </c>
      <c r="B693">
        <v>3.7</v>
      </c>
      <c r="D693">
        <v>8523</v>
      </c>
    </row>
    <row r="694" spans="1:4" ht="12.75">
      <c r="A694" s="29">
        <v>29921</v>
      </c>
      <c r="B694">
        <v>4.42</v>
      </c>
      <c r="D694">
        <v>7547</v>
      </c>
    </row>
    <row r="695" spans="1:4" ht="12.75">
      <c r="A695" s="29">
        <v>29952</v>
      </c>
      <c r="B695">
        <v>6.36</v>
      </c>
      <c r="D695">
        <v>6405</v>
      </c>
    </row>
    <row r="696" spans="1:4" ht="12.75">
      <c r="A696" s="29">
        <v>29983</v>
      </c>
      <c r="B696">
        <v>1.1</v>
      </c>
      <c r="D696">
        <v>5463</v>
      </c>
    </row>
    <row r="697" spans="1:4" ht="12.75">
      <c r="A697" s="29">
        <v>30011</v>
      </c>
      <c r="B697">
        <v>6.64</v>
      </c>
      <c r="D697">
        <v>3050</v>
      </c>
    </row>
    <row r="698" spans="1:4" ht="12.75">
      <c r="A698" s="29">
        <v>30042</v>
      </c>
      <c r="B698">
        <v>9.12</v>
      </c>
      <c r="D698">
        <v>1952</v>
      </c>
    </row>
    <row r="699" spans="1:4" ht="12.75">
      <c r="A699" s="29">
        <v>30072</v>
      </c>
      <c r="B699">
        <v>0.2</v>
      </c>
      <c r="D699">
        <v>7554</v>
      </c>
    </row>
    <row r="700" spans="1:4" ht="12.75">
      <c r="A700" s="29">
        <v>30103</v>
      </c>
      <c r="B700">
        <v>2.08</v>
      </c>
      <c r="D700">
        <v>12339</v>
      </c>
    </row>
    <row r="701" spans="1:4" ht="12.75">
      <c r="A701" s="29">
        <v>30133</v>
      </c>
      <c r="B701">
        <v>0.36</v>
      </c>
      <c r="D701">
        <v>17440</v>
      </c>
    </row>
    <row r="702" spans="1:4" ht="12.75">
      <c r="A702" s="29">
        <v>30164</v>
      </c>
      <c r="B702">
        <v>1.78</v>
      </c>
      <c r="D702">
        <v>17160</v>
      </c>
    </row>
    <row r="703" spans="1:4" ht="12.75">
      <c r="A703" s="29">
        <v>30195</v>
      </c>
      <c r="B703">
        <v>3.26</v>
      </c>
      <c r="D703">
        <v>17377</v>
      </c>
    </row>
    <row r="704" spans="1:4" ht="12.75">
      <c r="A704" s="29">
        <v>30225</v>
      </c>
      <c r="B704">
        <v>3.06</v>
      </c>
      <c r="D704">
        <v>16337</v>
      </c>
    </row>
    <row r="705" spans="1:4" ht="12.75">
      <c r="A705" s="29">
        <v>30256</v>
      </c>
      <c r="B705">
        <v>5.18</v>
      </c>
      <c r="D705" t="s">
        <v>0</v>
      </c>
    </row>
    <row r="706" spans="1:4" ht="12.75">
      <c r="A706" s="29">
        <v>30286</v>
      </c>
      <c r="B706">
        <v>7.58</v>
      </c>
      <c r="D706">
        <v>10506</v>
      </c>
    </row>
    <row r="707" spans="1:4" ht="12.75">
      <c r="A707" s="29">
        <v>30317</v>
      </c>
      <c r="B707">
        <v>4.22</v>
      </c>
      <c r="D707">
        <v>6975</v>
      </c>
    </row>
    <row r="708" spans="1:4" ht="12.75">
      <c r="A708" s="29">
        <v>30348</v>
      </c>
      <c r="B708">
        <v>5.64</v>
      </c>
      <c r="D708">
        <v>4069</v>
      </c>
    </row>
    <row r="709" spans="1:4" ht="12.75">
      <c r="A709" s="29">
        <v>30376</v>
      </c>
      <c r="B709">
        <v>8.8</v>
      </c>
      <c r="D709">
        <v>2145</v>
      </c>
    </row>
    <row r="710" spans="1:4" ht="12.75">
      <c r="A710" s="29">
        <v>30407</v>
      </c>
      <c r="B710">
        <v>2.15</v>
      </c>
      <c r="D710">
        <v>232</v>
      </c>
    </row>
    <row r="711" spans="1:4" ht="12.75">
      <c r="A711" s="29">
        <v>30437</v>
      </c>
      <c r="B711">
        <v>0.78</v>
      </c>
      <c r="D711">
        <v>4449</v>
      </c>
    </row>
    <row r="712" spans="1:4" ht="12.75">
      <c r="A712" s="29">
        <v>30468</v>
      </c>
      <c r="B712">
        <v>0.28</v>
      </c>
      <c r="D712">
        <v>11755</v>
      </c>
    </row>
    <row r="713" spans="1:4" ht="12.75">
      <c r="A713" s="29">
        <v>30498</v>
      </c>
      <c r="B713">
        <v>0</v>
      </c>
      <c r="D713">
        <v>17472</v>
      </c>
    </row>
    <row r="714" spans="1:4" ht="12.75">
      <c r="A714" s="29">
        <v>30529</v>
      </c>
      <c r="B714">
        <v>2.04</v>
      </c>
      <c r="D714">
        <v>17180</v>
      </c>
    </row>
    <row r="715" spans="1:4" ht="12.75">
      <c r="A715" s="29">
        <v>30560</v>
      </c>
      <c r="B715">
        <v>0.88</v>
      </c>
      <c r="D715">
        <v>15513</v>
      </c>
    </row>
    <row r="716" spans="1:4" ht="12.75">
      <c r="A716" s="29">
        <v>30590</v>
      </c>
      <c r="B716">
        <v>0.98</v>
      </c>
      <c r="D716">
        <v>16969</v>
      </c>
    </row>
    <row r="717" spans="1:4" ht="12.75">
      <c r="A717" s="29">
        <v>30621</v>
      </c>
      <c r="B717">
        <v>6.02</v>
      </c>
      <c r="D717">
        <v>14449</v>
      </c>
    </row>
    <row r="718" spans="1:4" ht="12.75">
      <c r="A718" s="29">
        <v>30651</v>
      </c>
      <c r="B718">
        <v>9.02</v>
      </c>
      <c r="D718">
        <v>11612</v>
      </c>
    </row>
    <row r="719" spans="1:4" ht="12.75">
      <c r="A719" s="29">
        <v>30682</v>
      </c>
      <c r="B719">
        <v>0.58</v>
      </c>
      <c r="D719">
        <v>8259</v>
      </c>
    </row>
    <row r="720" spans="1:4" ht="12.75">
      <c r="A720" s="29">
        <v>30713</v>
      </c>
      <c r="B720">
        <v>1.36</v>
      </c>
      <c r="D720">
        <v>4978</v>
      </c>
    </row>
    <row r="721" spans="1:4" ht="12.75">
      <c r="A721" s="29">
        <v>30742</v>
      </c>
      <c r="B721">
        <v>1.24</v>
      </c>
      <c r="D721">
        <v>1989</v>
      </c>
    </row>
    <row r="722" spans="1:4" ht="12.75">
      <c r="A722" s="29">
        <v>30773</v>
      </c>
      <c r="B722">
        <v>1.55</v>
      </c>
      <c r="D722">
        <v>1051</v>
      </c>
    </row>
    <row r="723" spans="1:4" ht="12.75">
      <c r="A723" s="29">
        <v>30803</v>
      </c>
      <c r="B723">
        <v>0.48</v>
      </c>
      <c r="D723">
        <v>7689</v>
      </c>
    </row>
    <row r="724" spans="1:4" ht="12.75">
      <c r="A724" s="29">
        <v>30834</v>
      </c>
      <c r="B724">
        <v>0.44</v>
      </c>
      <c r="D724">
        <v>13935</v>
      </c>
    </row>
    <row r="725" spans="1:4" ht="12.75">
      <c r="A725" s="29">
        <v>30864</v>
      </c>
      <c r="B725">
        <v>0.94</v>
      </c>
      <c r="D725">
        <v>16324</v>
      </c>
    </row>
    <row r="726" spans="1:4" ht="12.75">
      <c r="A726" s="29">
        <v>30895</v>
      </c>
      <c r="B726">
        <v>1.7</v>
      </c>
      <c r="D726">
        <v>16310</v>
      </c>
    </row>
    <row r="727" spans="1:4" ht="12.75">
      <c r="A727" s="29">
        <v>30926</v>
      </c>
      <c r="B727">
        <v>0.58</v>
      </c>
      <c r="D727">
        <v>15822</v>
      </c>
    </row>
    <row r="728" spans="1:4" ht="12.75">
      <c r="A728" s="29">
        <v>30956</v>
      </c>
      <c r="B728">
        <v>2</v>
      </c>
      <c r="D728">
        <v>13095</v>
      </c>
    </row>
    <row r="729" spans="1:4" ht="12.75">
      <c r="A729" s="29">
        <v>30987</v>
      </c>
      <c r="B729">
        <v>4.16</v>
      </c>
      <c r="D729">
        <v>9800</v>
      </c>
    </row>
    <row r="730" spans="1:4" ht="12.75">
      <c r="A730" s="29">
        <v>31017</v>
      </c>
      <c r="B730">
        <v>1.66</v>
      </c>
      <c r="D730">
        <v>5950</v>
      </c>
    </row>
    <row r="731" spans="1:4" ht="12.75">
      <c r="A731" s="29">
        <v>31048</v>
      </c>
      <c r="B731">
        <v>0.58</v>
      </c>
      <c r="D731">
        <v>3924</v>
      </c>
    </row>
    <row r="732" spans="1:4" ht="12.75">
      <c r="A732" s="29">
        <v>31079</v>
      </c>
      <c r="B732">
        <v>1.9</v>
      </c>
      <c r="D732">
        <v>3210</v>
      </c>
    </row>
    <row r="733" spans="1:4" ht="12.75">
      <c r="A733" s="29">
        <v>31107</v>
      </c>
      <c r="B733">
        <v>4.94</v>
      </c>
      <c r="D733">
        <v>2832</v>
      </c>
    </row>
    <row r="734" spans="1:4" ht="12.75">
      <c r="A734" s="29">
        <v>31138</v>
      </c>
      <c r="B734">
        <v>0.42</v>
      </c>
      <c r="D734">
        <v>3975</v>
      </c>
    </row>
    <row r="735" spans="1:4" ht="12.75">
      <c r="A735" s="29">
        <v>31168</v>
      </c>
      <c r="B735">
        <v>0.14</v>
      </c>
      <c r="D735">
        <v>8209</v>
      </c>
    </row>
    <row r="736" spans="1:4" ht="12.75">
      <c r="A736" s="29">
        <v>31199</v>
      </c>
      <c r="B736">
        <v>0.5</v>
      </c>
      <c r="D736">
        <v>6303</v>
      </c>
    </row>
    <row r="737" spans="1:4" ht="12.75">
      <c r="A737" s="29">
        <v>31229</v>
      </c>
      <c r="B737">
        <v>0.54</v>
      </c>
      <c r="D737">
        <v>3880</v>
      </c>
    </row>
    <row r="738" spans="1:4" ht="12.75">
      <c r="A738" s="29">
        <v>31260</v>
      </c>
      <c r="B738">
        <v>0</v>
      </c>
      <c r="D738">
        <v>3728</v>
      </c>
    </row>
    <row r="739" spans="1:4" ht="12.75">
      <c r="A739" s="29">
        <v>31291</v>
      </c>
      <c r="B739">
        <v>2.38</v>
      </c>
      <c r="D739">
        <v>1718</v>
      </c>
    </row>
    <row r="740" spans="1:4" ht="12.75">
      <c r="A740" s="29">
        <v>31321</v>
      </c>
      <c r="B740">
        <v>1.32</v>
      </c>
      <c r="D740">
        <v>5310</v>
      </c>
    </row>
    <row r="741" spans="1:4" ht="12.75">
      <c r="A741" s="29">
        <v>31352</v>
      </c>
      <c r="B741">
        <v>4.02</v>
      </c>
      <c r="D741">
        <v>5067</v>
      </c>
    </row>
    <row r="742" spans="1:4" ht="12.75">
      <c r="A742" s="29">
        <v>31382</v>
      </c>
      <c r="B742">
        <v>3.4</v>
      </c>
      <c r="D742">
        <v>4277</v>
      </c>
    </row>
    <row r="743" spans="1:4" ht="12.75">
      <c r="A743" s="29">
        <v>31413</v>
      </c>
      <c r="B743">
        <v>3.22</v>
      </c>
      <c r="D743">
        <v>3196</v>
      </c>
    </row>
    <row r="744" spans="1:4" ht="12.75">
      <c r="A744" s="29">
        <v>31444</v>
      </c>
      <c r="B744">
        <v>12.12</v>
      </c>
      <c r="D744">
        <v>2804</v>
      </c>
    </row>
    <row r="745" spans="1:4" ht="12.75">
      <c r="A745" s="29">
        <v>31472</v>
      </c>
      <c r="B745">
        <v>4.5</v>
      </c>
      <c r="D745">
        <v>2343</v>
      </c>
    </row>
    <row r="746" spans="1:4" ht="12.75">
      <c r="A746" s="29">
        <v>31503</v>
      </c>
      <c r="B746">
        <v>0.6</v>
      </c>
      <c r="D746">
        <v>1764</v>
      </c>
    </row>
    <row r="747" spans="1:4" ht="12.75">
      <c r="A747" s="29">
        <v>31533</v>
      </c>
      <c r="B747">
        <v>0.18</v>
      </c>
      <c r="D747">
        <v>6579</v>
      </c>
    </row>
    <row r="748" spans="1:4" ht="12.75">
      <c r="A748" s="29">
        <v>31564</v>
      </c>
      <c r="B748">
        <v>0</v>
      </c>
      <c r="D748">
        <v>17559</v>
      </c>
    </row>
    <row r="749" spans="1:4" ht="12.75">
      <c r="A749" s="29">
        <v>31594</v>
      </c>
      <c r="B749">
        <v>0.1</v>
      </c>
      <c r="D749">
        <v>16938</v>
      </c>
    </row>
    <row r="750" spans="1:4" ht="12.75">
      <c r="A750" s="29">
        <v>31625</v>
      </c>
      <c r="B750">
        <v>0.02</v>
      </c>
      <c r="D750">
        <v>14422</v>
      </c>
    </row>
    <row r="751" spans="1:4" ht="12.75">
      <c r="A751" s="29">
        <v>31656</v>
      </c>
      <c r="B751">
        <v>0.26</v>
      </c>
      <c r="D751">
        <v>12367</v>
      </c>
    </row>
    <row r="752" spans="1:4" ht="12.75">
      <c r="A752" s="29">
        <v>31686</v>
      </c>
      <c r="B752">
        <v>0.24</v>
      </c>
      <c r="D752">
        <v>14058</v>
      </c>
    </row>
    <row r="753" spans="1:4" ht="12.75">
      <c r="A753" s="29">
        <v>31717</v>
      </c>
      <c r="B753">
        <v>0.06</v>
      </c>
      <c r="D753">
        <v>10046</v>
      </c>
    </row>
    <row r="754" spans="1:4" ht="12.75">
      <c r="A754" s="29">
        <v>31747</v>
      </c>
      <c r="B754">
        <v>0.48</v>
      </c>
      <c r="D754">
        <v>7013</v>
      </c>
    </row>
    <row r="755" spans="1:4" ht="12.75">
      <c r="A755" s="29">
        <v>31778</v>
      </c>
      <c r="B755">
        <v>2.64</v>
      </c>
      <c r="D755">
        <v>5100</v>
      </c>
    </row>
    <row r="756" spans="1:4" ht="12.75">
      <c r="A756" s="29">
        <v>31809</v>
      </c>
      <c r="B756">
        <v>1.42</v>
      </c>
      <c r="D756">
        <v>4535</v>
      </c>
    </row>
    <row r="757" spans="1:4" ht="12.75">
      <c r="A757" s="29">
        <v>31837</v>
      </c>
      <c r="B757">
        <v>2</v>
      </c>
      <c r="D757">
        <v>4141</v>
      </c>
    </row>
    <row r="758" spans="1:4" ht="12.75">
      <c r="A758" s="29">
        <v>31868</v>
      </c>
      <c r="B758">
        <v>0.52</v>
      </c>
      <c r="D758">
        <v>4154</v>
      </c>
    </row>
    <row r="759" spans="1:4" ht="12.75">
      <c r="A759" s="29">
        <v>31898</v>
      </c>
      <c r="B759">
        <v>1.26</v>
      </c>
      <c r="D759">
        <v>10146</v>
      </c>
    </row>
    <row r="760" spans="1:4" ht="12.75">
      <c r="A760" s="29">
        <v>31929</v>
      </c>
      <c r="B760">
        <v>0.46</v>
      </c>
      <c r="D760">
        <v>11442</v>
      </c>
    </row>
    <row r="761" spans="1:4" ht="12.75">
      <c r="A761" s="29">
        <v>31959</v>
      </c>
      <c r="B761">
        <v>0.1</v>
      </c>
      <c r="D761">
        <v>10473</v>
      </c>
    </row>
    <row r="762" spans="1:4" ht="12.75">
      <c r="A762" s="29">
        <v>31990</v>
      </c>
      <c r="B762">
        <v>0.02</v>
      </c>
      <c r="D762">
        <v>9101</v>
      </c>
    </row>
    <row r="763" spans="1:4" ht="12.75">
      <c r="A763" s="29">
        <v>32021</v>
      </c>
      <c r="B763">
        <v>0</v>
      </c>
      <c r="D763">
        <v>12038</v>
      </c>
    </row>
    <row r="764" spans="1:4" ht="12.75">
      <c r="A764" s="29">
        <v>32051</v>
      </c>
      <c r="B764">
        <v>1.16</v>
      </c>
      <c r="D764">
        <v>10700</v>
      </c>
    </row>
    <row r="765" spans="1:4" ht="12.75">
      <c r="A765" s="29">
        <v>32082</v>
      </c>
      <c r="B765">
        <v>2.22</v>
      </c>
      <c r="D765">
        <v>9872</v>
      </c>
    </row>
    <row r="766" spans="1:4" ht="12.75">
      <c r="A766" s="29">
        <v>32112</v>
      </c>
      <c r="B766">
        <v>3</v>
      </c>
      <c r="D766">
        <v>8687</v>
      </c>
    </row>
    <row r="767" spans="1:4" ht="12.75">
      <c r="A767" s="29">
        <v>32143</v>
      </c>
      <c r="B767">
        <v>3.18</v>
      </c>
      <c r="D767">
        <v>6681</v>
      </c>
    </row>
    <row r="768" spans="1:4" ht="12.75">
      <c r="A768" s="29">
        <v>32174</v>
      </c>
      <c r="B768">
        <v>0.6</v>
      </c>
      <c r="D768">
        <v>3950</v>
      </c>
    </row>
    <row r="769" spans="1:4" ht="12.75">
      <c r="A769" s="29">
        <v>32203</v>
      </c>
      <c r="B769">
        <v>0.32</v>
      </c>
      <c r="D769">
        <v>1637</v>
      </c>
    </row>
    <row r="770" spans="1:4" ht="12.75">
      <c r="A770" s="29">
        <v>32234</v>
      </c>
      <c r="B770">
        <v>1.18</v>
      </c>
      <c r="D770">
        <v>3776</v>
      </c>
    </row>
    <row r="771" spans="1:4" ht="12.75">
      <c r="A771" s="29">
        <v>32264</v>
      </c>
      <c r="B771">
        <v>0.56</v>
      </c>
      <c r="D771">
        <v>5971</v>
      </c>
    </row>
    <row r="772" spans="1:4" ht="12.75">
      <c r="A772" s="29">
        <v>32295</v>
      </c>
      <c r="B772">
        <v>0.62</v>
      </c>
      <c r="D772">
        <v>10272</v>
      </c>
    </row>
    <row r="773" spans="1:4" ht="12.75">
      <c r="A773" s="29">
        <v>32325</v>
      </c>
      <c r="B773">
        <v>0.92</v>
      </c>
      <c r="D773">
        <v>10781</v>
      </c>
    </row>
    <row r="774" spans="1:4" ht="12.75">
      <c r="A774" s="29">
        <v>32356</v>
      </c>
      <c r="B774">
        <v>0.82</v>
      </c>
      <c r="D774">
        <v>9798</v>
      </c>
    </row>
    <row r="775" spans="1:4" ht="12.75">
      <c r="A775" s="29">
        <v>32387</v>
      </c>
      <c r="B775">
        <v>0.56</v>
      </c>
      <c r="D775">
        <v>13382</v>
      </c>
    </row>
    <row r="776" spans="1:4" ht="12.75">
      <c r="A776" s="29">
        <v>32417</v>
      </c>
      <c r="B776">
        <v>0</v>
      </c>
      <c r="D776">
        <v>12585</v>
      </c>
    </row>
    <row r="777" spans="1:4" ht="12.75">
      <c r="A777" s="29">
        <v>32448</v>
      </c>
      <c r="B777">
        <v>2.6</v>
      </c>
      <c r="D777">
        <v>11184</v>
      </c>
    </row>
    <row r="778" spans="1:4" ht="12.75">
      <c r="A778" s="29">
        <v>32478</v>
      </c>
      <c r="B778">
        <v>2.56</v>
      </c>
      <c r="D778">
        <v>9527</v>
      </c>
    </row>
    <row r="779" spans="1:4" ht="12.75">
      <c r="A779" s="29">
        <v>32509</v>
      </c>
      <c r="B779">
        <v>1.2</v>
      </c>
      <c r="D779">
        <v>7631</v>
      </c>
    </row>
    <row r="780" spans="1:4" ht="12.75">
      <c r="A780" s="29">
        <v>32540</v>
      </c>
      <c r="B780">
        <v>2.2</v>
      </c>
      <c r="D780">
        <v>4409</v>
      </c>
    </row>
    <row r="781" spans="1:4" ht="12.75">
      <c r="A781" s="29">
        <v>32568</v>
      </c>
      <c r="B781">
        <v>6.34</v>
      </c>
      <c r="D781">
        <v>2106</v>
      </c>
    </row>
    <row r="782" spans="1:4" ht="12.75">
      <c r="A782" s="29">
        <v>32599</v>
      </c>
      <c r="B782">
        <v>1.14</v>
      </c>
      <c r="D782">
        <v>3568</v>
      </c>
    </row>
    <row r="783" spans="1:4" ht="12.75">
      <c r="A783" s="29">
        <v>32629</v>
      </c>
      <c r="B783">
        <v>1.98</v>
      </c>
      <c r="D783">
        <v>6051</v>
      </c>
    </row>
    <row r="784" spans="1:4" ht="12.75">
      <c r="A784" s="29">
        <v>32660</v>
      </c>
      <c r="B784">
        <v>0.82</v>
      </c>
      <c r="D784">
        <v>10334</v>
      </c>
    </row>
    <row r="785" spans="1:4" ht="12.75">
      <c r="A785" s="29">
        <v>32690</v>
      </c>
      <c r="B785">
        <v>0</v>
      </c>
      <c r="D785">
        <v>9964</v>
      </c>
    </row>
    <row r="786" spans="1:4" ht="12.75">
      <c r="A786" s="29">
        <v>32721</v>
      </c>
      <c r="B786">
        <v>1.34</v>
      </c>
      <c r="D786">
        <v>9379</v>
      </c>
    </row>
    <row r="787" spans="1:4" ht="12.75">
      <c r="A787" s="29">
        <v>32752</v>
      </c>
      <c r="B787">
        <v>2.06</v>
      </c>
      <c r="D787">
        <v>13015</v>
      </c>
    </row>
    <row r="788" spans="1:4" ht="12.75">
      <c r="A788" s="29">
        <v>32782</v>
      </c>
      <c r="B788">
        <v>1.48</v>
      </c>
      <c r="D788">
        <v>12359</v>
      </c>
    </row>
    <row r="789" spans="1:4" ht="12.75">
      <c r="A789" s="29">
        <v>32813</v>
      </c>
      <c r="B789">
        <v>1</v>
      </c>
      <c r="D789">
        <v>11016</v>
      </c>
    </row>
    <row r="790" spans="1:4" ht="12.75">
      <c r="A790" s="29">
        <v>32843</v>
      </c>
      <c r="B790">
        <v>0.16</v>
      </c>
      <c r="D790">
        <v>9672</v>
      </c>
    </row>
    <row r="791" spans="1:4" ht="12.75">
      <c r="A791" s="29">
        <v>32874</v>
      </c>
      <c r="B791">
        <v>5.16</v>
      </c>
      <c r="D791">
        <v>7354</v>
      </c>
    </row>
    <row r="792" spans="1:4" ht="12.75">
      <c r="A792" s="29">
        <v>32905</v>
      </c>
      <c r="B792">
        <v>2.41</v>
      </c>
      <c r="D792">
        <v>5433</v>
      </c>
    </row>
    <row r="793" spans="1:4" ht="12.75">
      <c r="A793" s="29">
        <v>32933</v>
      </c>
      <c r="B793">
        <v>0.58</v>
      </c>
      <c r="D793">
        <v>2770</v>
      </c>
    </row>
    <row r="794" spans="1:4" ht="12.75">
      <c r="A794" s="29">
        <v>32964</v>
      </c>
      <c r="B794">
        <v>0.68</v>
      </c>
      <c r="D794">
        <v>2776</v>
      </c>
    </row>
    <row r="795" spans="1:4" ht="12.75">
      <c r="A795" s="29">
        <v>32994</v>
      </c>
      <c r="B795">
        <v>0.51</v>
      </c>
      <c r="D795">
        <v>4548</v>
      </c>
    </row>
    <row r="796" spans="1:4" ht="12.75">
      <c r="A796" s="29">
        <v>33025</v>
      </c>
      <c r="B796">
        <v>0.62</v>
      </c>
      <c r="D796">
        <v>5595</v>
      </c>
    </row>
    <row r="797" spans="1:4" ht="12.75">
      <c r="A797" s="29">
        <v>33055</v>
      </c>
      <c r="B797">
        <v>1.28</v>
      </c>
      <c r="D797">
        <v>7166</v>
      </c>
    </row>
    <row r="798" spans="1:4" ht="12.75">
      <c r="A798" s="29">
        <v>33086</v>
      </c>
      <c r="B798">
        <v>0.86</v>
      </c>
      <c r="D798">
        <v>7809</v>
      </c>
    </row>
    <row r="799" spans="1:4" ht="12.75">
      <c r="A799" s="29">
        <v>33117</v>
      </c>
      <c r="B799">
        <v>0.7</v>
      </c>
      <c r="D799">
        <v>8632</v>
      </c>
    </row>
    <row r="800" spans="1:4" ht="12.75">
      <c r="A800" s="29">
        <v>33147</v>
      </c>
      <c r="B800">
        <v>0.16</v>
      </c>
      <c r="D800">
        <v>6915</v>
      </c>
    </row>
    <row r="801" spans="1:4" ht="12.75">
      <c r="A801" s="29">
        <v>33178</v>
      </c>
      <c r="B801">
        <v>0.4</v>
      </c>
      <c r="D801">
        <v>5564</v>
      </c>
    </row>
    <row r="802" spans="1:4" ht="12.75">
      <c r="A802" s="29">
        <v>33208</v>
      </c>
      <c r="B802">
        <v>0.76</v>
      </c>
      <c r="D802">
        <v>4097</v>
      </c>
    </row>
    <row r="803" spans="1:4" ht="12.75">
      <c r="A803" s="29">
        <v>33239</v>
      </c>
      <c r="B803">
        <v>0.72</v>
      </c>
      <c r="D803">
        <v>2955</v>
      </c>
    </row>
    <row r="804" spans="1:4" ht="12.75">
      <c r="A804" s="29">
        <v>33270</v>
      </c>
      <c r="B804">
        <v>0.47</v>
      </c>
      <c r="D804">
        <v>2008</v>
      </c>
    </row>
    <row r="805" spans="1:4" ht="12.75">
      <c r="A805" s="29">
        <v>33298</v>
      </c>
      <c r="B805">
        <v>12.15</v>
      </c>
      <c r="D805">
        <v>1150</v>
      </c>
    </row>
    <row r="806" spans="1:4" ht="12.75">
      <c r="A806" s="29">
        <v>33329</v>
      </c>
      <c r="B806">
        <v>0.08</v>
      </c>
      <c r="D806">
        <v>1333</v>
      </c>
    </row>
    <row r="807" spans="1:4" ht="12.75">
      <c r="A807" s="29">
        <v>33359</v>
      </c>
      <c r="B807">
        <v>0.44</v>
      </c>
      <c r="D807">
        <v>4917</v>
      </c>
    </row>
    <row r="808" spans="1:4" ht="12.75">
      <c r="A808" s="29">
        <v>33390</v>
      </c>
      <c r="B808">
        <v>0.31</v>
      </c>
      <c r="D808">
        <v>10244</v>
      </c>
    </row>
    <row r="809" spans="1:4" ht="12.75">
      <c r="A809" s="29">
        <v>33420</v>
      </c>
      <c r="B809">
        <v>0.38</v>
      </c>
      <c r="D809">
        <v>12622</v>
      </c>
    </row>
    <row r="810" spans="1:4" ht="12.75">
      <c r="A810" s="29">
        <v>33451</v>
      </c>
      <c r="B810">
        <v>0</v>
      </c>
      <c r="D810">
        <v>11669</v>
      </c>
    </row>
    <row r="811" spans="1:4" ht="12.75">
      <c r="A811" s="29">
        <v>33482</v>
      </c>
      <c r="B811">
        <v>0.72</v>
      </c>
      <c r="D811">
        <v>12380</v>
      </c>
    </row>
    <row r="812" spans="1:4" ht="12.75">
      <c r="A812" s="29">
        <v>33512</v>
      </c>
      <c r="B812">
        <v>0.88</v>
      </c>
      <c r="D812">
        <v>12931</v>
      </c>
    </row>
    <row r="813" spans="1:4" ht="12.75">
      <c r="A813" s="29">
        <v>33543</v>
      </c>
      <c r="B813">
        <v>0.99</v>
      </c>
      <c r="D813">
        <v>11190</v>
      </c>
    </row>
    <row r="814" spans="1:4" ht="12.75">
      <c r="A814" s="29">
        <v>33573</v>
      </c>
      <c r="B814">
        <v>2.5</v>
      </c>
      <c r="D814">
        <v>9137</v>
      </c>
    </row>
    <row r="815" spans="1:4" ht="12.75">
      <c r="A815" s="29">
        <v>33604</v>
      </c>
      <c r="B815">
        <v>0.1</v>
      </c>
      <c r="D815">
        <v>7080</v>
      </c>
    </row>
    <row r="816" spans="1:4" ht="12.75">
      <c r="A816" s="29">
        <v>33635</v>
      </c>
      <c r="B816">
        <v>4.66</v>
      </c>
      <c r="D816">
        <v>5429</v>
      </c>
    </row>
    <row r="817" spans="1:4" ht="12.75">
      <c r="A817" s="29">
        <v>33664</v>
      </c>
      <c r="B817">
        <v>2.1</v>
      </c>
      <c r="D817">
        <v>2985</v>
      </c>
    </row>
    <row r="818" spans="1:4" ht="12.75">
      <c r="A818" s="29">
        <v>33695</v>
      </c>
      <c r="B818">
        <v>0.12</v>
      </c>
      <c r="D818">
        <v>3880</v>
      </c>
    </row>
    <row r="819" spans="1:4" ht="12.75">
      <c r="A819" s="29">
        <v>33725</v>
      </c>
      <c r="B819">
        <v>0.51</v>
      </c>
      <c r="D819">
        <v>6083</v>
      </c>
    </row>
    <row r="820" spans="1:4" ht="12.75">
      <c r="A820" s="29">
        <v>33756</v>
      </c>
      <c r="B820">
        <v>0.42</v>
      </c>
      <c r="D820">
        <v>9561</v>
      </c>
    </row>
    <row r="821" spans="1:4" ht="12.75">
      <c r="A821" s="29">
        <v>33786</v>
      </c>
      <c r="B821">
        <v>0.92</v>
      </c>
      <c r="D821">
        <v>10478</v>
      </c>
    </row>
    <row r="822" spans="1:4" ht="12.75">
      <c r="A822" s="29">
        <v>33817</v>
      </c>
      <c r="B822">
        <v>1.92</v>
      </c>
      <c r="D822">
        <v>9884</v>
      </c>
    </row>
    <row r="823" spans="1:4" ht="12.75">
      <c r="A823" s="29">
        <v>33848</v>
      </c>
      <c r="B823">
        <v>0.18</v>
      </c>
      <c r="D823">
        <v>12693</v>
      </c>
    </row>
    <row r="824" spans="1:4" ht="12.75">
      <c r="A824" s="29">
        <v>33878</v>
      </c>
      <c r="B824">
        <v>1.68</v>
      </c>
      <c r="D824">
        <v>11287</v>
      </c>
    </row>
    <row r="825" spans="1:4" ht="12.75">
      <c r="A825" s="29">
        <v>33909</v>
      </c>
      <c r="B825">
        <v>0.05</v>
      </c>
      <c r="D825">
        <v>9233</v>
      </c>
    </row>
    <row r="826" spans="1:4" ht="12.75">
      <c r="A826" s="29">
        <v>33939</v>
      </c>
      <c r="B826">
        <v>5.79</v>
      </c>
      <c r="D826">
        <v>7439</v>
      </c>
    </row>
    <row r="827" spans="1:4" ht="12.75">
      <c r="A827" s="29">
        <v>33970</v>
      </c>
      <c r="B827">
        <v>8.27</v>
      </c>
      <c r="D827">
        <v>5980</v>
      </c>
    </row>
    <row r="828" spans="1:4" ht="12.75">
      <c r="A828" s="29">
        <v>34001</v>
      </c>
      <c r="B828">
        <v>6.01</v>
      </c>
      <c r="D828">
        <v>6305</v>
      </c>
    </row>
    <row r="829" spans="1:4" ht="12.75">
      <c r="A829" s="29">
        <v>34029</v>
      </c>
      <c r="B829">
        <v>1.78</v>
      </c>
      <c r="D829">
        <v>1952</v>
      </c>
    </row>
    <row r="830" spans="1:4" ht="12.75">
      <c r="A830" s="29">
        <v>34060</v>
      </c>
      <c r="B830">
        <v>0.69</v>
      </c>
      <c r="D830">
        <v>1328</v>
      </c>
    </row>
    <row r="831" spans="1:4" ht="12.75">
      <c r="A831" s="29">
        <v>34090</v>
      </c>
      <c r="B831">
        <v>0.37</v>
      </c>
      <c r="D831">
        <v>6402</v>
      </c>
    </row>
    <row r="832" spans="1:4" ht="12.75">
      <c r="A832" s="29">
        <v>34121</v>
      </c>
      <c r="B832">
        <v>0.43</v>
      </c>
      <c r="D832">
        <v>13878</v>
      </c>
    </row>
    <row r="833" spans="1:4" ht="12.75">
      <c r="A833" s="29">
        <v>34151</v>
      </c>
      <c r="B833">
        <v>0</v>
      </c>
      <c r="D833">
        <v>17126</v>
      </c>
    </row>
    <row r="834" spans="1:4" ht="12.75">
      <c r="A834" s="29">
        <v>34182</v>
      </c>
      <c r="B834">
        <v>0.04</v>
      </c>
      <c r="D834">
        <v>14752</v>
      </c>
    </row>
    <row r="835" spans="1:4" ht="12.75">
      <c r="A835" s="29">
        <v>34213</v>
      </c>
      <c r="B835">
        <v>0.05</v>
      </c>
      <c r="D835">
        <v>15568</v>
      </c>
    </row>
    <row r="836" spans="1:4" ht="12.75">
      <c r="A836" s="29">
        <v>34243</v>
      </c>
      <c r="B836">
        <v>0.41</v>
      </c>
      <c r="D836">
        <v>12727</v>
      </c>
    </row>
    <row r="837" spans="1:4" ht="12.75">
      <c r="A837" s="29">
        <v>34274</v>
      </c>
      <c r="B837">
        <v>1.01</v>
      </c>
      <c r="D837">
        <v>10432</v>
      </c>
    </row>
    <row r="838" spans="1:4" ht="12.75">
      <c r="A838" s="29">
        <v>34304</v>
      </c>
      <c r="B838">
        <v>0.86</v>
      </c>
      <c r="D838">
        <v>8133</v>
      </c>
    </row>
    <row r="839" spans="1:4" ht="12.75">
      <c r="A839" s="29">
        <v>34335</v>
      </c>
      <c r="B839">
        <v>0.67</v>
      </c>
      <c r="D839">
        <v>5783</v>
      </c>
    </row>
    <row r="840" spans="1:4" ht="12.75">
      <c r="A840" s="29">
        <v>34366</v>
      </c>
      <c r="B840">
        <v>3.19</v>
      </c>
      <c r="D840">
        <v>3818</v>
      </c>
    </row>
    <row r="841" spans="1:4" ht="12.75">
      <c r="A841" s="29">
        <v>34394</v>
      </c>
      <c r="B841">
        <v>1.09</v>
      </c>
      <c r="D841">
        <v>2370</v>
      </c>
    </row>
    <row r="842" spans="1:4" ht="12.75">
      <c r="A842" s="29">
        <v>34425</v>
      </c>
      <c r="B842">
        <v>0.46</v>
      </c>
      <c r="D842">
        <v>2934</v>
      </c>
    </row>
    <row r="843" spans="1:4" ht="12.75">
      <c r="A843" s="29">
        <v>34455</v>
      </c>
      <c r="B843">
        <v>1.63</v>
      </c>
      <c r="D843">
        <v>5231</v>
      </c>
    </row>
    <row r="844" spans="1:4" ht="12.75">
      <c r="A844" s="29">
        <v>34486</v>
      </c>
      <c r="B844">
        <v>0.07</v>
      </c>
      <c r="D844">
        <v>8268</v>
      </c>
    </row>
    <row r="845" spans="1:4" ht="12.75">
      <c r="A845" s="29">
        <v>34516</v>
      </c>
      <c r="B845">
        <v>0.21</v>
      </c>
      <c r="D845">
        <v>7866</v>
      </c>
    </row>
    <row r="846" spans="1:4" ht="12.75">
      <c r="A846" s="29">
        <v>34547</v>
      </c>
      <c r="B846">
        <v>0</v>
      </c>
      <c r="D846">
        <v>7027</v>
      </c>
    </row>
    <row r="847" spans="1:4" ht="12.75">
      <c r="A847" s="29">
        <v>34578</v>
      </c>
      <c r="B847">
        <v>1.15</v>
      </c>
      <c r="D847">
        <v>10642</v>
      </c>
    </row>
    <row r="848" spans="1:4" ht="12.75">
      <c r="A848" s="29">
        <v>34608</v>
      </c>
      <c r="B848">
        <v>2.35</v>
      </c>
      <c r="D848">
        <v>10498</v>
      </c>
    </row>
    <row r="849" spans="1:4" ht="12.75">
      <c r="A849" s="29">
        <v>34639</v>
      </c>
      <c r="B849">
        <v>3.1</v>
      </c>
      <c r="D849">
        <v>9387</v>
      </c>
    </row>
    <row r="850" spans="1:4" ht="12.75">
      <c r="A850" s="29">
        <v>34669</v>
      </c>
      <c r="B850">
        <v>1.81</v>
      </c>
      <c r="D850">
        <v>7710</v>
      </c>
    </row>
    <row r="851" spans="1:4" ht="12.75">
      <c r="A851" s="29">
        <v>34700</v>
      </c>
      <c r="B851">
        <v>11.5</v>
      </c>
      <c r="D851">
        <v>6479</v>
      </c>
    </row>
    <row r="852" spans="1:4" ht="12.75">
      <c r="A852" s="29">
        <v>34731</v>
      </c>
      <c r="B852">
        <v>0.49</v>
      </c>
      <c r="D852">
        <v>4223</v>
      </c>
    </row>
    <row r="853" spans="1:4" ht="12.75">
      <c r="A853" s="29">
        <v>34759</v>
      </c>
      <c r="B853">
        <v>8.51</v>
      </c>
      <c r="D853">
        <v>2796</v>
      </c>
    </row>
    <row r="854" spans="1:4" ht="12.75">
      <c r="A854" s="29">
        <v>34790</v>
      </c>
      <c r="B854">
        <v>0.8</v>
      </c>
      <c r="D854">
        <v>3321</v>
      </c>
    </row>
    <row r="855" spans="1:4" ht="12.75">
      <c r="A855" s="29">
        <v>34820</v>
      </c>
      <c r="B855">
        <v>1.8</v>
      </c>
      <c r="D855">
        <v>3426</v>
      </c>
    </row>
    <row r="856" spans="1:4" ht="12.75">
      <c r="A856" s="29">
        <v>34851</v>
      </c>
      <c r="B856">
        <v>0.85</v>
      </c>
      <c r="D856">
        <v>8554</v>
      </c>
    </row>
    <row r="857" spans="1:4" ht="12.75">
      <c r="A857" s="29">
        <v>34881</v>
      </c>
      <c r="B857">
        <v>0.75</v>
      </c>
      <c r="D857">
        <v>17437</v>
      </c>
    </row>
    <row r="858" spans="1:4" ht="12.75">
      <c r="A858" s="29">
        <v>34912</v>
      </c>
      <c r="B858">
        <v>0.18</v>
      </c>
      <c r="D858">
        <v>17047</v>
      </c>
    </row>
    <row r="859" spans="1:4" ht="12.75">
      <c r="A859" s="29">
        <v>34943</v>
      </c>
      <c r="B859">
        <v>0</v>
      </c>
      <c r="D859">
        <v>15419</v>
      </c>
    </row>
    <row r="860" spans="1:4" ht="12.75">
      <c r="A860" s="29">
        <v>34973</v>
      </c>
      <c r="B860">
        <v>0</v>
      </c>
      <c r="D860">
        <v>14573</v>
      </c>
    </row>
    <row r="861" spans="1:4" ht="12.75">
      <c r="A861" s="29">
        <v>35004</v>
      </c>
      <c r="B861">
        <v>0.07</v>
      </c>
      <c r="D861">
        <v>11534</v>
      </c>
    </row>
    <row r="862" spans="1:4" ht="12.75">
      <c r="A862" s="29">
        <v>35034</v>
      </c>
      <c r="B862">
        <v>2.97</v>
      </c>
      <c r="D862">
        <v>8723</v>
      </c>
    </row>
    <row r="863" spans="1:4" ht="12.75">
      <c r="A863" s="29">
        <v>35065</v>
      </c>
      <c r="B863">
        <v>3.8</v>
      </c>
      <c r="D863">
        <v>6713</v>
      </c>
    </row>
    <row r="864" spans="1:4" ht="12.75">
      <c r="A864" s="29">
        <v>35096</v>
      </c>
      <c r="B864">
        <v>5.49</v>
      </c>
      <c r="D864">
        <v>5053</v>
      </c>
    </row>
    <row r="865" spans="1:4" ht="12.75">
      <c r="A865" s="29">
        <v>35125</v>
      </c>
      <c r="B865">
        <v>2.85</v>
      </c>
      <c r="D865">
        <v>2977</v>
      </c>
    </row>
    <row r="866" spans="1:4" ht="12.75">
      <c r="A866" s="29">
        <v>35156</v>
      </c>
      <c r="B866">
        <v>1.45</v>
      </c>
      <c r="D866">
        <v>2270</v>
      </c>
    </row>
    <row r="867" spans="1:4" ht="12.75">
      <c r="A867" s="29">
        <v>35186</v>
      </c>
      <c r="B867">
        <v>2.17</v>
      </c>
      <c r="D867">
        <v>7616</v>
      </c>
    </row>
    <row r="868" spans="1:4" ht="12.75">
      <c r="A868" s="29">
        <v>35217</v>
      </c>
      <c r="B868">
        <v>0.15</v>
      </c>
      <c r="D868">
        <v>13536</v>
      </c>
    </row>
    <row r="869" spans="1:4" ht="12.75">
      <c r="A869" s="29">
        <v>35247</v>
      </c>
      <c r="B869">
        <v>0.58</v>
      </c>
      <c r="D869">
        <v>16629</v>
      </c>
    </row>
    <row r="870" spans="1:4" ht="12.75">
      <c r="A870" s="29">
        <v>35278</v>
      </c>
      <c r="B870">
        <v>0</v>
      </c>
      <c r="D870">
        <v>14611</v>
      </c>
    </row>
    <row r="871" spans="1:4" ht="12.75">
      <c r="A871" s="29">
        <v>35309</v>
      </c>
      <c r="B871">
        <v>0.08</v>
      </c>
      <c r="D871">
        <v>14714</v>
      </c>
    </row>
    <row r="872" spans="1:4" ht="12.75">
      <c r="A872" s="29">
        <v>35339</v>
      </c>
      <c r="B872">
        <v>1.37</v>
      </c>
      <c r="D872">
        <v>11095</v>
      </c>
    </row>
    <row r="873" spans="1:4" ht="12.75">
      <c r="A873" s="29">
        <v>35370</v>
      </c>
      <c r="B873">
        <v>4.66</v>
      </c>
      <c r="D873">
        <v>9015</v>
      </c>
    </row>
    <row r="874" spans="1:4" ht="12.75">
      <c r="A874" s="29">
        <v>35400</v>
      </c>
      <c r="B874">
        <v>6.76</v>
      </c>
      <c r="D874">
        <v>6522</v>
      </c>
    </row>
    <row r="875" spans="1:4" ht="12.75">
      <c r="A875" s="29">
        <v>35431</v>
      </c>
      <c r="B875">
        <v>5.77</v>
      </c>
      <c r="D875">
        <v>4080</v>
      </c>
    </row>
    <row r="876" spans="1:4" ht="12.75">
      <c r="A876" s="29">
        <v>35462</v>
      </c>
      <c r="B876">
        <v>0.37</v>
      </c>
      <c r="D876">
        <v>2546</v>
      </c>
    </row>
    <row r="877" spans="1:4" ht="12.75">
      <c r="A877" s="29">
        <v>35490</v>
      </c>
      <c r="B877">
        <v>0.19</v>
      </c>
      <c r="D877">
        <v>1541</v>
      </c>
    </row>
    <row r="878" spans="1:4" ht="12.75">
      <c r="A878" s="29">
        <v>35521</v>
      </c>
      <c r="B878">
        <v>0.12</v>
      </c>
      <c r="D878">
        <v>2987</v>
      </c>
    </row>
    <row r="879" spans="1:4" ht="12.75">
      <c r="A879" s="29">
        <v>35551</v>
      </c>
      <c r="B879">
        <v>0.1</v>
      </c>
      <c r="D879">
        <v>10900</v>
      </c>
    </row>
    <row r="880" spans="1:4" ht="12.75">
      <c r="A880" s="29">
        <v>35582</v>
      </c>
      <c r="B880">
        <v>0.94</v>
      </c>
      <c r="D880">
        <v>17000</v>
      </c>
    </row>
    <row r="881" spans="1:4" ht="12.75">
      <c r="A881" s="29">
        <v>35612</v>
      </c>
      <c r="B881">
        <v>0.65</v>
      </c>
      <c r="D881">
        <v>17196</v>
      </c>
    </row>
    <row r="882" spans="1:4" ht="12.75">
      <c r="A882" s="29">
        <v>35643</v>
      </c>
      <c r="B882">
        <v>0</v>
      </c>
      <c r="D882">
        <v>13488</v>
      </c>
    </row>
    <row r="883" spans="1:4" ht="12.75">
      <c r="A883" s="29">
        <v>35674</v>
      </c>
      <c r="B883">
        <v>0.44</v>
      </c>
      <c r="D883">
        <v>13560</v>
      </c>
    </row>
    <row r="884" spans="1:4" ht="12.75">
      <c r="A884" s="29">
        <v>35704</v>
      </c>
      <c r="B884">
        <v>0.57</v>
      </c>
      <c r="D884">
        <v>9912</v>
      </c>
    </row>
    <row r="885" spans="1:4" ht="12.75">
      <c r="A885" s="29">
        <v>35735</v>
      </c>
      <c r="B885">
        <v>2.03</v>
      </c>
      <c r="D885">
        <v>7770</v>
      </c>
    </row>
    <row r="886" spans="1:4" ht="12.75">
      <c r="A886" s="29">
        <v>35765</v>
      </c>
      <c r="B886">
        <v>2.17</v>
      </c>
      <c r="D886">
        <v>6530</v>
      </c>
    </row>
    <row r="887" spans="1:4" ht="12.75">
      <c r="A887" s="29">
        <v>35796</v>
      </c>
      <c r="B887">
        <v>2.25</v>
      </c>
      <c r="D887">
        <v>5350</v>
      </c>
    </row>
    <row r="888" spans="1:4" ht="12.75">
      <c r="A888" s="29">
        <v>35827</v>
      </c>
      <c r="B888">
        <v>8.03</v>
      </c>
      <c r="D888">
        <v>4650</v>
      </c>
    </row>
    <row r="889" spans="1:4" ht="12.75">
      <c r="A889" s="29">
        <v>35855</v>
      </c>
      <c r="B889">
        <v>2.28</v>
      </c>
      <c r="D889">
        <v>2700</v>
      </c>
    </row>
    <row r="890" spans="1:4" ht="12.75">
      <c r="A890" s="29">
        <v>35886</v>
      </c>
      <c r="B890">
        <v>0.83</v>
      </c>
      <c r="D890">
        <v>1660</v>
      </c>
    </row>
    <row r="891" spans="1:4" ht="12.75">
      <c r="A891" s="29">
        <v>35916</v>
      </c>
      <c r="B891">
        <v>1.01</v>
      </c>
      <c r="D891">
        <v>1870</v>
      </c>
    </row>
    <row r="892" spans="1:4" ht="12.75">
      <c r="A892" s="29">
        <v>35947</v>
      </c>
      <c r="B892">
        <v>0.87</v>
      </c>
      <c r="D892">
        <v>11240</v>
      </c>
    </row>
    <row r="893" spans="1:4" ht="12.75">
      <c r="A893" s="29">
        <v>35977</v>
      </c>
      <c r="B893">
        <v>0.12</v>
      </c>
      <c r="D893">
        <v>16800</v>
      </c>
    </row>
    <row r="894" spans="1:4" ht="12.75">
      <c r="A894" s="29">
        <v>36008</v>
      </c>
      <c r="B894">
        <v>1.33</v>
      </c>
      <c r="D894">
        <v>16060</v>
      </c>
    </row>
    <row r="895" spans="1:4" ht="12.75">
      <c r="A895" s="29">
        <v>36039</v>
      </c>
      <c r="B895">
        <v>1.75</v>
      </c>
      <c r="D895">
        <v>14900</v>
      </c>
    </row>
    <row r="896" spans="1:4" ht="12.75">
      <c r="A896" s="29">
        <v>36069</v>
      </c>
      <c r="B896">
        <v>0.51</v>
      </c>
      <c r="D896">
        <v>13700</v>
      </c>
    </row>
    <row r="897" spans="1:4" ht="12.75">
      <c r="A897" s="29">
        <v>36100</v>
      </c>
      <c r="B897">
        <v>2.02</v>
      </c>
      <c r="D897">
        <v>11800</v>
      </c>
    </row>
    <row r="898" spans="1:4" ht="12.75">
      <c r="A898" s="29">
        <v>36130</v>
      </c>
      <c r="B898">
        <v>0.17</v>
      </c>
      <c r="D898">
        <v>9225</v>
      </c>
    </row>
    <row r="899" spans="1:4" ht="12.75">
      <c r="A899" s="29">
        <v>36161</v>
      </c>
      <c r="B899">
        <v>3.33</v>
      </c>
      <c r="D899">
        <v>6900</v>
      </c>
    </row>
    <row r="900" spans="1:4" ht="12.75">
      <c r="A900" s="29">
        <v>36192</v>
      </c>
      <c r="B900">
        <v>3</v>
      </c>
      <c r="D900">
        <v>4600</v>
      </c>
    </row>
    <row r="901" spans="1:4" ht="12.75">
      <c r="A901" s="29">
        <v>36220</v>
      </c>
      <c r="B901">
        <v>1.2</v>
      </c>
      <c r="D901">
        <v>1830</v>
      </c>
    </row>
    <row r="902" spans="1:4" ht="12.75">
      <c r="A902" s="29">
        <v>36251</v>
      </c>
      <c r="B902" t="s">
        <v>0</v>
      </c>
      <c r="D902">
        <v>1910</v>
      </c>
    </row>
    <row r="903" spans="1:4" ht="12.75">
      <c r="A903" s="29">
        <v>36281</v>
      </c>
      <c r="B903" t="s">
        <v>0</v>
      </c>
      <c r="D903">
        <v>10160</v>
      </c>
    </row>
    <row r="904" spans="1:4" ht="12.75">
      <c r="A904" s="29">
        <v>36312</v>
      </c>
      <c r="B904" t="s">
        <v>0</v>
      </c>
      <c r="D904">
        <v>17500</v>
      </c>
    </row>
    <row r="905" spans="1:4" ht="12.75">
      <c r="A905" s="29">
        <v>36342</v>
      </c>
      <c r="B905" t="s">
        <v>0</v>
      </c>
      <c r="D905">
        <v>14900</v>
      </c>
    </row>
    <row r="906" spans="1:4" ht="12.75">
      <c r="A906" s="29">
        <v>36373</v>
      </c>
      <c r="B906">
        <v>0.59</v>
      </c>
      <c r="D906">
        <v>14700</v>
      </c>
    </row>
    <row r="907" spans="1:4" ht="12.75">
      <c r="A907" s="29">
        <v>36404</v>
      </c>
      <c r="B907">
        <v>0.65</v>
      </c>
      <c r="D907">
        <v>15530</v>
      </c>
    </row>
    <row r="908" spans="1:5" ht="12.75">
      <c r="A908" s="29">
        <v>36434</v>
      </c>
      <c r="B908">
        <v>0.4</v>
      </c>
      <c r="D908">
        <v>13522</v>
      </c>
      <c r="E908" t="s">
        <v>1</v>
      </c>
    </row>
    <row r="909" spans="1:5" ht="12.75">
      <c r="A909" s="29">
        <v>36465</v>
      </c>
      <c r="B909">
        <v>1</v>
      </c>
      <c r="D909">
        <v>9753</v>
      </c>
      <c r="E909" t="s">
        <v>1</v>
      </c>
    </row>
    <row r="910" spans="1:5" ht="12.75">
      <c r="A910" s="29">
        <v>36495</v>
      </c>
      <c r="B910">
        <v>0.1</v>
      </c>
      <c r="D910">
        <v>6722</v>
      </c>
      <c r="E910" t="s">
        <v>1</v>
      </c>
    </row>
    <row r="911" spans="1:5" ht="12.75">
      <c r="A911" s="29">
        <v>36526</v>
      </c>
      <c r="B911">
        <v>3.34</v>
      </c>
      <c r="D911">
        <v>5641</v>
      </c>
      <c r="E911" t="s">
        <v>1</v>
      </c>
    </row>
    <row r="912" spans="1:5" ht="12.75">
      <c r="A912" s="29">
        <v>36557</v>
      </c>
      <c r="B912">
        <v>4.26</v>
      </c>
      <c r="D912">
        <v>4631</v>
      </c>
      <c r="E912" t="s">
        <v>1</v>
      </c>
    </row>
    <row r="913" spans="1:5" ht="12.75">
      <c r="A913" s="29">
        <v>36586</v>
      </c>
      <c r="B913">
        <v>0.71</v>
      </c>
      <c r="D913">
        <v>1988</v>
      </c>
      <c r="E913" t="s">
        <v>1</v>
      </c>
    </row>
    <row r="914" spans="1:5" ht="12.75">
      <c r="A914" s="29">
        <v>36617</v>
      </c>
      <c r="B914">
        <v>1.95</v>
      </c>
      <c r="D914">
        <v>2873</v>
      </c>
      <c r="E914" t="s">
        <v>1</v>
      </c>
    </row>
    <row r="915" spans="1:5" ht="12.75">
      <c r="A915" s="29">
        <v>36647</v>
      </c>
      <c r="B915">
        <v>0.27</v>
      </c>
      <c r="D915">
        <v>12156</v>
      </c>
      <c r="E915" t="s">
        <v>1</v>
      </c>
    </row>
    <row r="916" spans="1:5" ht="12.75">
      <c r="A916" s="29">
        <v>36678</v>
      </c>
      <c r="B916">
        <v>0.47</v>
      </c>
      <c r="D916">
        <v>17659</v>
      </c>
      <c r="E916" t="s">
        <v>1</v>
      </c>
    </row>
    <row r="917" spans="1:5" ht="12.75">
      <c r="A917" s="29">
        <v>36708</v>
      </c>
      <c r="B917">
        <v>0</v>
      </c>
      <c r="D917">
        <v>16843</v>
      </c>
      <c r="E917" t="s">
        <v>1</v>
      </c>
    </row>
    <row r="918" spans="1:5" ht="12.75">
      <c r="A918" s="29">
        <v>36739</v>
      </c>
      <c r="B918">
        <v>0.96</v>
      </c>
      <c r="D918">
        <v>16778</v>
      </c>
      <c r="E918" t="s">
        <v>1</v>
      </c>
    </row>
    <row r="919" spans="1:4" ht="12.75">
      <c r="A919" s="29">
        <v>36770</v>
      </c>
      <c r="B919">
        <v>0</v>
      </c>
      <c r="D919">
        <v>16693</v>
      </c>
    </row>
    <row r="920" spans="1:5" ht="12.75">
      <c r="A920" s="29">
        <v>36800</v>
      </c>
      <c r="B920">
        <v>2.66</v>
      </c>
      <c r="D920">
        <v>13800</v>
      </c>
      <c r="E920" t="s">
        <v>1</v>
      </c>
    </row>
    <row r="921" spans="1:5" ht="12.75">
      <c r="A921" s="29">
        <v>36831</v>
      </c>
      <c r="B921">
        <v>0.75</v>
      </c>
      <c r="D921">
        <v>8780</v>
      </c>
      <c r="E921" t="s">
        <v>1</v>
      </c>
    </row>
    <row r="922" spans="1:5" ht="12.75">
      <c r="A922" s="29">
        <v>36861</v>
      </c>
      <c r="B922">
        <v>0</v>
      </c>
      <c r="D922">
        <v>5580</v>
      </c>
      <c r="E922" t="s">
        <v>1</v>
      </c>
    </row>
    <row r="923" spans="1:5" ht="12.75">
      <c r="A923" s="29">
        <v>36892</v>
      </c>
      <c r="B923">
        <v>4.7</v>
      </c>
      <c r="D923">
        <v>3970</v>
      </c>
      <c r="E923" t="s">
        <v>1</v>
      </c>
    </row>
    <row r="924" spans="1:5" ht="12.75">
      <c r="A924" s="29">
        <v>36923</v>
      </c>
      <c r="B924">
        <v>6.11</v>
      </c>
      <c r="D924">
        <v>3430</v>
      </c>
      <c r="E924" t="s">
        <v>1</v>
      </c>
    </row>
    <row r="925" spans="1:5" ht="12.75">
      <c r="A925" s="29">
        <v>36951</v>
      </c>
      <c r="B925">
        <v>6.07</v>
      </c>
      <c r="D925">
        <v>3550</v>
      </c>
      <c r="E925" t="s">
        <v>2</v>
      </c>
    </row>
    <row r="926" spans="1:5" ht="12.75">
      <c r="A926" s="29">
        <v>36982</v>
      </c>
      <c r="B926">
        <v>4.61</v>
      </c>
      <c r="D926">
        <v>5570</v>
      </c>
      <c r="E926" t="s">
        <v>1</v>
      </c>
    </row>
    <row r="927" spans="1:5" ht="12.75">
      <c r="A927" s="29">
        <v>37012</v>
      </c>
      <c r="B927">
        <v>0.5</v>
      </c>
      <c r="D927">
        <v>15600</v>
      </c>
      <c r="E927" t="s">
        <v>1</v>
      </c>
    </row>
    <row r="928" spans="1:5" ht="12.75">
      <c r="A928" s="29">
        <v>37043</v>
      </c>
      <c r="B928">
        <v>0.1</v>
      </c>
      <c r="D928">
        <v>17000</v>
      </c>
      <c r="E928" t="s">
        <v>1</v>
      </c>
    </row>
    <row r="929" spans="1:4" ht="12.75">
      <c r="A929" s="29">
        <v>37073</v>
      </c>
      <c r="B929">
        <v>1.69</v>
      </c>
      <c r="D929">
        <v>16800</v>
      </c>
    </row>
    <row r="930" spans="1:4" ht="12.75">
      <c r="A930" s="29">
        <v>37104</v>
      </c>
      <c r="B930">
        <v>0.96</v>
      </c>
      <c r="D930">
        <v>17000</v>
      </c>
    </row>
    <row r="931" spans="1:5" ht="12.75">
      <c r="A931" s="29">
        <v>37135</v>
      </c>
      <c r="B931">
        <v>1.25</v>
      </c>
      <c r="D931">
        <v>16300</v>
      </c>
      <c r="E931" t="s">
        <v>1</v>
      </c>
    </row>
    <row r="932" spans="1:7" ht="12.75">
      <c r="A932" s="29">
        <v>37165</v>
      </c>
      <c r="B932">
        <v>1.08</v>
      </c>
      <c r="D932">
        <v>16900</v>
      </c>
      <c r="E932" t="s">
        <v>1</v>
      </c>
      <c r="G932" t="s">
        <v>1</v>
      </c>
    </row>
    <row r="933" spans="1:5" ht="12.75">
      <c r="A933" s="29">
        <v>37196</v>
      </c>
      <c r="B933">
        <v>3.37</v>
      </c>
      <c r="D933">
        <v>14000</v>
      </c>
      <c r="E933" t="s">
        <v>1</v>
      </c>
    </row>
    <row r="934" spans="1:5" ht="12.75">
      <c r="A934" s="29">
        <v>37226</v>
      </c>
      <c r="B934">
        <v>5.33</v>
      </c>
      <c r="D934">
        <v>11300</v>
      </c>
      <c r="E934" t="s">
        <v>1</v>
      </c>
    </row>
    <row r="935" spans="1:5" ht="12.75">
      <c r="A935" s="29">
        <v>37257</v>
      </c>
      <c r="B935">
        <v>2.65</v>
      </c>
      <c r="D935">
        <v>8480</v>
      </c>
      <c r="E935" t="s">
        <v>1</v>
      </c>
    </row>
    <row r="936" spans="1:5" ht="12.75">
      <c r="A936" s="29">
        <v>37288</v>
      </c>
      <c r="B936">
        <v>1.3</v>
      </c>
      <c r="D936">
        <v>5700</v>
      </c>
      <c r="E936" t="s">
        <v>1</v>
      </c>
    </row>
    <row r="937" spans="1:5" ht="12.75">
      <c r="A937" s="29">
        <v>37316</v>
      </c>
      <c r="B937">
        <v>1.18</v>
      </c>
      <c r="D937">
        <v>2490</v>
      </c>
      <c r="E937" t="s">
        <v>1</v>
      </c>
    </row>
    <row r="938" spans="1:5" ht="12.75">
      <c r="A938" s="29">
        <v>37347</v>
      </c>
      <c r="B938">
        <v>1.62</v>
      </c>
      <c r="D938">
        <v>4450</v>
      </c>
      <c r="E938" t="s">
        <v>1</v>
      </c>
    </row>
    <row r="939" spans="1:5" ht="12.75">
      <c r="A939" s="29">
        <v>37377</v>
      </c>
      <c r="B939">
        <v>0.66</v>
      </c>
      <c r="D939">
        <v>7050</v>
      </c>
      <c r="E939" t="s">
        <v>1</v>
      </c>
    </row>
    <row r="940" spans="1:5" ht="12.75">
      <c r="A940" s="29">
        <v>37408</v>
      </c>
      <c r="B940">
        <v>0.36</v>
      </c>
      <c r="D940">
        <v>15100</v>
      </c>
      <c r="E940" t="s">
        <v>1</v>
      </c>
    </row>
    <row r="941" spans="1:5" ht="12.75">
      <c r="A941" s="29">
        <v>37438</v>
      </c>
      <c r="B941">
        <v>0.42</v>
      </c>
      <c r="D941">
        <v>16300</v>
      </c>
      <c r="E941" t="s">
        <v>1</v>
      </c>
    </row>
    <row r="942" spans="1:5" ht="12.75">
      <c r="A942" s="29">
        <v>37469</v>
      </c>
      <c r="B942">
        <v>0.17</v>
      </c>
      <c r="D942">
        <v>16000</v>
      </c>
      <c r="E942" t="s">
        <v>1</v>
      </c>
    </row>
    <row r="943" spans="1:5" ht="12.75">
      <c r="A943" s="29">
        <v>37500</v>
      </c>
      <c r="B943" t="s">
        <v>0</v>
      </c>
      <c r="D943">
        <v>16800</v>
      </c>
      <c r="E943" t="s">
        <v>1</v>
      </c>
    </row>
    <row r="944" spans="1:5" ht="12.75">
      <c r="A944" s="29">
        <v>37530</v>
      </c>
      <c r="B944" t="s">
        <v>0</v>
      </c>
      <c r="D944">
        <v>14300</v>
      </c>
      <c r="E944" t="s">
        <v>1</v>
      </c>
    </row>
    <row r="945" spans="1:5" ht="12.75">
      <c r="A945" s="29">
        <v>37561</v>
      </c>
      <c r="B945">
        <v>2.92</v>
      </c>
      <c r="D945">
        <v>11000</v>
      </c>
      <c r="E945" t="s">
        <v>1</v>
      </c>
    </row>
    <row r="946" spans="1:5" ht="12.75">
      <c r="A946" s="29">
        <v>37591</v>
      </c>
      <c r="B946">
        <v>4.39</v>
      </c>
      <c r="D946">
        <v>8840</v>
      </c>
      <c r="E946" t="s">
        <v>1</v>
      </c>
    </row>
    <row r="947" spans="1:5" ht="12.75">
      <c r="A947" s="29">
        <v>37622</v>
      </c>
      <c r="B947">
        <v>0.74</v>
      </c>
      <c r="D947">
        <v>6640</v>
      </c>
      <c r="E947" t="s">
        <v>1</v>
      </c>
    </row>
    <row r="948" spans="1:5" ht="12.75">
      <c r="A948" s="29">
        <v>37653</v>
      </c>
      <c r="B948">
        <v>2.21</v>
      </c>
      <c r="D948">
        <v>4610</v>
      </c>
      <c r="E948" t="s">
        <v>1</v>
      </c>
    </row>
    <row r="949" spans="1:4" ht="12.75">
      <c r="A949" s="29">
        <v>37681</v>
      </c>
      <c r="B949">
        <v>1.82</v>
      </c>
      <c r="D949">
        <v>2680</v>
      </c>
    </row>
    <row r="950" spans="1:4" ht="12.75">
      <c r="A950" s="29">
        <v>37712</v>
      </c>
      <c r="B950" t="s">
        <v>0</v>
      </c>
      <c r="D950">
        <v>3000</v>
      </c>
    </row>
    <row r="951" spans="1:5" ht="12.75">
      <c r="A951" s="29">
        <v>37742</v>
      </c>
      <c r="B951" t="s">
        <v>0</v>
      </c>
      <c r="D951">
        <v>8360</v>
      </c>
      <c r="E951" t="s">
        <v>1</v>
      </c>
    </row>
    <row r="952" spans="1:5" ht="12.75">
      <c r="A952" s="29">
        <v>37773</v>
      </c>
      <c r="B952">
        <v>0.1</v>
      </c>
      <c r="D952">
        <v>17100</v>
      </c>
      <c r="E952" t="s">
        <v>1</v>
      </c>
    </row>
    <row r="953" spans="1:4" ht="12.75">
      <c r="A953" s="29">
        <v>37803</v>
      </c>
      <c r="B953" t="s">
        <v>0</v>
      </c>
      <c r="D953">
        <v>16700</v>
      </c>
    </row>
    <row r="954" spans="1:5" ht="12.75">
      <c r="A954" s="29">
        <v>37834</v>
      </c>
      <c r="B954">
        <v>0.88</v>
      </c>
      <c r="D954">
        <v>15500</v>
      </c>
      <c r="E954" t="s">
        <v>1</v>
      </c>
    </row>
    <row r="955" spans="1:5" ht="12.75">
      <c r="A955" s="29">
        <v>37865</v>
      </c>
      <c r="B955" t="s">
        <v>0</v>
      </c>
      <c r="D955">
        <v>15600</v>
      </c>
      <c r="E955" t="s">
        <v>1</v>
      </c>
    </row>
    <row r="956" spans="1:4" ht="12.75">
      <c r="A956" s="29">
        <v>37895</v>
      </c>
      <c r="B956">
        <v>0</v>
      </c>
      <c r="D956">
        <v>13100</v>
      </c>
    </row>
    <row r="957" spans="1:4" ht="12.75">
      <c r="A957" s="29">
        <v>37926</v>
      </c>
      <c r="B957">
        <v>0</v>
      </c>
      <c r="D957">
        <v>10650</v>
      </c>
    </row>
    <row r="958" spans="1:5" ht="12.75">
      <c r="A958" s="29">
        <v>37956</v>
      </c>
      <c r="B958">
        <v>0.69</v>
      </c>
      <c r="D958">
        <v>8590</v>
      </c>
      <c r="E958" t="s">
        <v>2</v>
      </c>
    </row>
    <row r="959" spans="1:5" ht="12.75">
      <c r="A959" s="29">
        <v>37987</v>
      </c>
      <c r="B959">
        <v>0</v>
      </c>
      <c r="D959">
        <v>6470</v>
      </c>
      <c r="E959" t="s">
        <v>1</v>
      </c>
    </row>
    <row r="960" spans="1:5" ht="12.75">
      <c r="A960" s="29">
        <v>38018</v>
      </c>
      <c r="B960">
        <v>0</v>
      </c>
      <c r="D960">
        <v>4470</v>
      </c>
      <c r="E960" t="s">
        <v>1</v>
      </c>
    </row>
    <row r="961" spans="1:5" ht="12.75">
      <c r="A961" s="29">
        <v>38047</v>
      </c>
      <c r="B961">
        <v>0.3</v>
      </c>
      <c r="D961">
        <v>3700</v>
      </c>
      <c r="E961" t="s">
        <v>1</v>
      </c>
    </row>
    <row r="962" spans="1:5" ht="12.75">
      <c r="A962" s="29">
        <v>38078</v>
      </c>
      <c r="B962">
        <v>0.8</v>
      </c>
      <c r="D962">
        <v>6560</v>
      </c>
      <c r="E962" t="s">
        <v>1</v>
      </c>
    </row>
    <row r="963" spans="1:5" ht="12.75">
      <c r="A963" s="29">
        <v>38108</v>
      </c>
      <c r="B963">
        <v>1.41</v>
      </c>
      <c r="D963">
        <v>11900</v>
      </c>
      <c r="E963" t="s">
        <v>1</v>
      </c>
    </row>
    <row r="964" spans="1:5" ht="12.75">
      <c r="A964" s="29">
        <v>38139</v>
      </c>
      <c r="B964">
        <v>0.91</v>
      </c>
      <c r="D964">
        <v>16700</v>
      </c>
      <c r="E964" t="s">
        <v>1</v>
      </c>
    </row>
    <row r="965" spans="1:5" ht="12.75">
      <c r="A965" s="29">
        <v>38169</v>
      </c>
      <c r="B965">
        <v>1.01</v>
      </c>
      <c r="D965">
        <v>16200</v>
      </c>
      <c r="E965" t="s">
        <v>1</v>
      </c>
    </row>
    <row r="966" spans="1:5" ht="12.75">
      <c r="A966" s="29">
        <v>38200</v>
      </c>
      <c r="B966">
        <v>1.42</v>
      </c>
      <c r="D966">
        <v>14600</v>
      </c>
      <c r="E966" t="s">
        <v>1</v>
      </c>
    </row>
    <row r="967" spans="1:5" ht="12.75">
      <c r="A967" s="29">
        <v>38231</v>
      </c>
      <c r="B967">
        <v>0.34</v>
      </c>
      <c r="D967">
        <v>16300</v>
      </c>
      <c r="E967" t="s">
        <v>1</v>
      </c>
    </row>
    <row r="968" spans="1:5" ht="12.75">
      <c r="A968" s="29">
        <v>38261</v>
      </c>
      <c r="B968" t="s">
        <v>0</v>
      </c>
      <c r="D968">
        <v>14200</v>
      </c>
      <c r="E968" t="s">
        <v>1</v>
      </c>
    </row>
    <row r="969" spans="1:5" ht="12.75">
      <c r="A969" s="29">
        <v>38292</v>
      </c>
      <c r="B969" t="s">
        <v>0</v>
      </c>
      <c r="D969">
        <v>12700</v>
      </c>
      <c r="E969" t="s">
        <v>1</v>
      </c>
    </row>
    <row r="970" spans="1:5" ht="12.75">
      <c r="A970" s="29">
        <v>38322</v>
      </c>
      <c r="B970" t="s">
        <v>0</v>
      </c>
      <c r="D970">
        <v>11000</v>
      </c>
      <c r="E970" t="s">
        <v>1</v>
      </c>
    </row>
    <row r="971" spans="1:5" ht="12.75">
      <c r="A971" s="29">
        <v>38353</v>
      </c>
      <c r="B971" t="s">
        <v>0</v>
      </c>
      <c r="D971">
        <v>9740</v>
      </c>
      <c r="E971" t="s">
        <v>1</v>
      </c>
    </row>
    <row r="972" spans="1:5" ht="12.75">
      <c r="A972" s="29">
        <v>38384</v>
      </c>
      <c r="B972" t="s">
        <v>0</v>
      </c>
      <c r="D972">
        <v>6950</v>
      </c>
      <c r="E972" t="s">
        <v>1</v>
      </c>
    </row>
    <row r="973" spans="1:5" ht="12.75">
      <c r="A973" s="29">
        <v>38412</v>
      </c>
      <c r="B973" t="s">
        <v>0</v>
      </c>
      <c r="D973">
        <v>2680</v>
      </c>
      <c r="E973" t="s">
        <v>1</v>
      </c>
    </row>
    <row r="974" spans="1:5" ht="12.75">
      <c r="A974" s="29">
        <v>38443</v>
      </c>
      <c r="B974" t="s">
        <v>0</v>
      </c>
      <c r="D974">
        <v>2460</v>
      </c>
      <c r="E974" t="s">
        <v>1</v>
      </c>
    </row>
    <row r="975" spans="1:5" ht="12.75">
      <c r="A975" s="29">
        <v>38473</v>
      </c>
      <c r="B975" t="s">
        <v>0</v>
      </c>
      <c r="D975">
        <v>9950</v>
      </c>
      <c r="E975" t="s">
        <v>1</v>
      </c>
    </row>
    <row r="976" spans="1:5" ht="12.75">
      <c r="A976" s="29">
        <v>38504</v>
      </c>
      <c r="B976" t="s">
        <v>0</v>
      </c>
      <c r="D976">
        <v>13600</v>
      </c>
      <c r="E976" t="s">
        <v>1</v>
      </c>
    </row>
    <row r="977" spans="1:5" ht="12.75">
      <c r="A977" s="29">
        <v>38534</v>
      </c>
      <c r="B977" t="s">
        <v>0</v>
      </c>
      <c r="D977">
        <v>17200</v>
      </c>
      <c r="E977" t="s">
        <v>1</v>
      </c>
    </row>
    <row r="978" spans="1:5" ht="12.75">
      <c r="A978" s="29">
        <v>38565</v>
      </c>
      <c r="B978" t="s">
        <v>0</v>
      </c>
      <c r="D978">
        <v>16800</v>
      </c>
      <c r="E978" t="s">
        <v>1</v>
      </c>
    </row>
    <row r="979" spans="1:5" ht="12.75">
      <c r="A979" s="29">
        <v>38596</v>
      </c>
      <c r="B979" t="s">
        <v>0</v>
      </c>
      <c r="D979">
        <v>16300</v>
      </c>
      <c r="E979" t="s">
        <v>1</v>
      </c>
    </row>
    <row r="980" spans="1:5" ht="12.75">
      <c r="A980" s="29">
        <v>38626</v>
      </c>
      <c r="B980" t="s">
        <v>0</v>
      </c>
      <c r="D980">
        <v>14700</v>
      </c>
      <c r="E980" t="s">
        <v>1</v>
      </c>
    </row>
    <row r="981" spans="1:5" ht="12.75">
      <c r="A981" s="29">
        <v>38657</v>
      </c>
      <c r="B981" t="s">
        <v>0</v>
      </c>
      <c r="D981">
        <v>10300</v>
      </c>
      <c r="E981" t="s">
        <v>1</v>
      </c>
    </row>
    <row r="982" spans="1:4" ht="12.75">
      <c r="A982" s="29">
        <v>38687</v>
      </c>
      <c r="B982" t="s">
        <v>0</v>
      </c>
      <c r="D982">
        <v>8935</v>
      </c>
    </row>
    <row r="983" spans="1:5" ht="12.75">
      <c r="A983" s="29">
        <v>38718</v>
      </c>
      <c r="B983" t="s">
        <v>0</v>
      </c>
      <c r="D983">
        <v>7770</v>
      </c>
      <c r="E983" t="s">
        <v>1</v>
      </c>
    </row>
    <row r="984" spans="1:5" ht="12.75">
      <c r="A984" s="29">
        <v>38749</v>
      </c>
      <c r="B984" t="s">
        <v>0</v>
      </c>
      <c r="D984">
        <v>6670</v>
      </c>
      <c r="E984" t="s">
        <v>1</v>
      </c>
    </row>
    <row r="985" spans="1:5" ht="12.75">
      <c r="A985" s="29">
        <v>38777</v>
      </c>
      <c r="B985" t="s">
        <v>0</v>
      </c>
      <c r="D985">
        <v>3420</v>
      </c>
      <c r="E985" t="s">
        <v>1</v>
      </c>
    </row>
    <row r="986" spans="1:5" ht="12.75">
      <c r="A986" s="29">
        <v>38808</v>
      </c>
      <c r="B986" t="s">
        <v>0</v>
      </c>
      <c r="D986">
        <v>2330</v>
      </c>
      <c r="E986" t="s">
        <v>1</v>
      </c>
    </row>
    <row r="987" spans="1:5" ht="12.75">
      <c r="A987" s="29">
        <v>38838</v>
      </c>
      <c r="B987" t="s">
        <v>0</v>
      </c>
      <c r="D987">
        <v>11700</v>
      </c>
      <c r="E987" t="s">
        <v>1</v>
      </c>
    </row>
    <row r="988" spans="1:5" ht="12.75">
      <c r="A988" s="29">
        <v>38869</v>
      </c>
      <c r="B988" t="s">
        <v>0</v>
      </c>
      <c r="D988">
        <v>16200</v>
      </c>
      <c r="E988" t="s">
        <v>1</v>
      </c>
    </row>
    <row r="989" spans="1:5" ht="12.75">
      <c r="A989" s="29">
        <v>38899</v>
      </c>
      <c r="B989" t="s">
        <v>0</v>
      </c>
      <c r="D989">
        <v>17300</v>
      </c>
      <c r="E989" t="s">
        <v>1</v>
      </c>
    </row>
    <row r="990" spans="1:5" ht="12.75">
      <c r="A990" s="29">
        <v>38930</v>
      </c>
      <c r="B990" t="s">
        <v>0</v>
      </c>
      <c r="D990">
        <v>16100</v>
      </c>
      <c r="E990" t="s">
        <v>1</v>
      </c>
    </row>
    <row r="991" spans="1:5" ht="12.75">
      <c r="A991" s="29">
        <v>38961</v>
      </c>
      <c r="B991" t="s">
        <v>0</v>
      </c>
      <c r="D991">
        <v>13000</v>
      </c>
      <c r="E991" t="s">
        <v>1</v>
      </c>
    </row>
    <row r="992" spans="1:5" ht="12.75">
      <c r="A992" s="29">
        <v>38991</v>
      </c>
      <c r="B992" t="s">
        <v>0</v>
      </c>
      <c r="D992">
        <v>11100</v>
      </c>
      <c r="E992" t="s">
        <v>1</v>
      </c>
    </row>
    <row r="993" spans="1:5" ht="12.75">
      <c r="A993" s="29">
        <v>39022</v>
      </c>
      <c r="B993" t="s">
        <v>0</v>
      </c>
      <c r="D993">
        <v>8510</v>
      </c>
      <c r="E993" t="s">
        <v>1</v>
      </c>
    </row>
    <row r="994" spans="1:5" ht="12.75">
      <c r="A994" s="29">
        <v>39052</v>
      </c>
      <c r="B994" t="s">
        <v>0</v>
      </c>
      <c r="D994">
        <v>6310</v>
      </c>
      <c r="E994" t="s">
        <v>1</v>
      </c>
    </row>
    <row r="995" spans="1:5" ht="12.75">
      <c r="A995" s="29">
        <v>39083</v>
      </c>
      <c r="B995" t="s">
        <v>0</v>
      </c>
      <c r="D995">
        <v>4850</v>
      </c>
      <c r="E995" t="s">
        <v>1</v>
      </c>
    </row>
    <row r="996" spans="1:5" ht="12.75">
      <c r="A996" s="29">
        <v>39114</v>
      </c>
      <c r="B996" t="s">
        <v>0</v>
      </c>
      <c r="D996">
        <v>3280</v>
      </c>
      <c r="E996" t="s">
        <v>1</v>
      </c>
    </row>
    <row r="997" spans="1:5" ht="12.75">
      <c r="A997" s="29">
        <v>39142</v>
      </c>
      <c r="B997" t="s">
        <v>0</v>
      </c>
      <c r="D997">
        <v>2340</v>
      </c>
      <c r="E997" t="s">
        <v>1</v>
      </c>
    </row>
    <row r="998" spans="1:5" ht="12.75">
      <c r="A998" s="29">
        <v>39173</v>
      </c>
      <c r="B998" t="s">
        <v>0</v>
      </c>
      <c r="D998">
        <v>2990</v>
      </c>
      <c r="E998" t="s">
        <v>1</v>
      </c>
    </row>
    <row r="999" spans="1:5" ht="12.75">
      <c r="A999" s="29">
        <v>39203</v>
      </c>
      <c r="B999" t="s">
        <v>0</v>
      </c>
      <c r="D999">
        <v>774</v>
      </c>
      <c r="E999" t="s">
        <v>1</v>
      </c>
    </row>
    <row r="1000" spans="1:5" ht="12.75">
      <c r="A1000" s="29">
        <v>39234</v>
      </c>
      <c r="B1000" t="s">
        <v>0</v>
      </c>
      <c r="D1000">
        <v>1050</v>
      </c>
      <c r="E1000" t="s">
        <v>1</v>
      </c>
    </row>
    <row r="1001" spans="1:5" ht="12.75">
      <c r="A1001" s="29">
        <v>39264</v>
      </c>
      <c r="B1001" t="s">
        <v>0</v>
      </c>
      <c r="D1001">
        <v>1070</v>
      </c>
      <c r="E1001" t="s">
        <v>1</v>
      </c>
    </row>
    <row r="1002" spans="1:5" ht="12.75">
      <c r="A1002" s="29">
        <v>39295</v>
      </c>
      <c r="B1002" t="s">
        <v>0</v>
      </c>
      <c r="D1002">
        <v>932</v>
      </c>
      <c r="E1002" t="s">
        <v>1</v>
      </c>
    </row>
    <row r="1003" spans="1:5" ht="12.75">
      <c r="A1003" s="29">
        <v>39326</v>
      </c>
      <c r="B1003" t="s">
        <v>0</v>
      </c>
      <c r="D1003">
        <v>1210</v>
      </c>
      <c r="E1003" t="s">
        <v>1</v>
      </c>
    </row>
    <row r="1004" spans="1:5" ht="12.75">
      <c r="A1004" s="29">
        <v>39356</v>
      </c>
      <c r="B1004" t="s">
        <v>0</v>
      </c>
      <c r="D1004">
        <v>4650</v>
      </c>
      <c r="E1004" t="s">
        <v>2</v>
      </c>
    </row>
    <row r="1005" spans="1:4" ht="12.75">
      <c r="A1005" s="29">
        <v>39387</v>
      </c>
      <c r="B1005" t="s">
        <v>0</v>
      </c>
      <c r="D1005">
        <v>4362</v>
      </c>
    </row>
    <row r="1006" spans="1:5" ht="12.75">
      <c r="A1006" s="29">
        <v>39417</v>
      </c>
      <c r="B1006" t="s">
        <v>0</v>
      </c>
      <c r="D1006">
        <v>4150</v>
      </c>
      <c r="E1006" t="s">
        <v>1</v>
      </c>
    </row>
    <row r="1007" spans="1:5" ht="12.75">
      <c r="A1007" s="29">
        <v>39448</v>
      </c>
      <c r="B1007" t="s">
        <v>0</v>
      </c>
      <c r="D1007">
        <v>4290</v>
      </c>
      <c r="E1007" t="s">
        <v>1</v>
      </c>
    </row>
    <row r="1008" spans="1:5" ht="12.75">
      <c r="A1008" s="29">
        <v>39479</v>
      </c>
      <c r="B1008" t="s">
        <v>0</v>
      </c>
      <c r="D1008">
        <v>4280</v>
      </c>
      <c r="E1008" t="s">
        <v>1</v>
      </c>
    </row>
    <row r="1009" spans="1:5" ht="12.75">
      <c r="A1009" s="29">
        <v>39508</v>
      </c>
      <c r="B1009" t="s">
        <v>0</v>
      </c>
      <c r="D1009">
        <v>4370</v>
      </c>
      <c r="E1009" t="s">
        <v>1</v>
      </c>
    </row>
    <row r="1010" spans="1:5" ht="12.75">
      <c r="A1010" s="29">
        <v>39539</v>
      </c>
      <c r="B1010" t="s">
        <v>0</v>
      </c>
      <c r="D1010">
        <v>6250</v>
      </c>
      <c r="E1010" t="s">
        <v>1</v>
      </c>
    </row>
    <row r="1011" spans="1:5" ht="12.75">
      <c r="A1011" s="29">
        <v>39569</v>
      </c>
      <c r="B1011" t="s">
        <v>0</v>
      </c>
      <c r="D1011">
        <v>14600</v>
      </c>
      <c r="E1011" t="s">
        <v>1</v>
      </c>
    </row>
    <row r="1012" spans="1:5" ht="12.75">
      <c r="A1012" s="29">
        <v>39600</v>
      </c>
      <c r="B1012" t="s">
        <v>0</v>
      </c>
      <c r="D1012">
        <v>17300</v>
      </c>
      <c r="E1012" t="s">
        <v>1</v>
      </c>
    </row>
    <row r="1013" spans="1:5" ht="12.75">
      <c r="A1013" s="29">
        <v>39630</v>
      </c>
      <c r="B1013" t="s">
        <v>0</v>
      </c>
      <c r="D1013">
        <v>17200</v>
      </c>
      <c r="E1013" t="s">
        <v>1</v>
      </c>
    </row>
    <row r="1014" spans="1:5" ht="12.75">
      <c r="A1014" s="29">
        <v>39661</v>
      </c>
      <c r="B1014" t="s">
        <v>0</v>
      </c>
      <c r="D1014">
        <v>17200</v>
      </c>
      <c r="E1014" t="s">
        <v>1</v>
      </c>
    </row>
    <row r="1015" spans="1:5" ht="12.75">
      <c r="A1015" s="29">
        <v>39692</v>
      </c>
      <c r="B1015" t="s">
        <v>0</v>
      </c>
      <c r="D1015">
        <v>16200</v>
      </c>
      <c r="E1015" t="s">
        <v>1</v>
      </c>
    </row>
    <row r="1016" spans="1:4" ht="12.75">
      <c r="A1016" s="29">
        <v>39722</v>
      </c>
      <c r="B1016" t="s">
        <v>0</v>
      </c>
      <c r="D1016">
        <v>17228</v>
      </c>
    </row>
    <row r="1017" spans="1:5" ht="12.75">
      <c r="A1017" s="29">
        <v>39753</v>
      </c>
      <c r="B1017" t="s">
        <v>0</v>
      </c>
      <c r="D1017">
        <v>17300</v>
      </c>
      <c r="E1017" t="s">
        <v>1</v>
      </c>
    </row>
    <row r="1018" spans="1:4" ht="12.75">
      <c r="A1018" s="29">
        <v>39783</v>
      </c>
      <c r="B1018">
        <v>0</v>
      </c>
      <c r="D1018">
        <v>16645</v>
      </c>
    </row>
    <row r="1019" spans="1:4" ht="12.75">
      <c r="A1019" s="29">
        <v>39814</v>
      </c>
      <c r="B1019">
        <v>0.63</v>
      </c>
      <c r="D1019">
        <v>15228</v>
      </c>
    </row>
    <row r="1020" spans="1:4" ht="12.75">
      <c r="A1020" s="29">
        <v>39845</v>
      </c>
      <c r="B1020">
        <v>3.5</v>
      </c>
      <c r="D1020">
        <v>11300</v>
      </c>
    </row>
    <row r="1021" spans="1:4" ht="12.75">
      <c r="A1021" s="29">
        <v>39873</v>
      </c>
      <c r="B1021">
        <v>3.59</v>
      </c>
      <c r="D1021">
        <v>5862</v>
      </c>
    </row>
    <row r="1022" spans="1:4" ht="12.75">
      <c r="A1022" s="29">
        <v>39904</v>
      </c>
      <c r="B1022">
        <v>0.75</v>
      </c>
      <c r="D1022">
        <v>5150</v>
      </c>
    </row>
    <row r="1023" spans="1:4" ht="12.75">
      <c r="A1023" s="29">
        <v>39934</v>
      </c>
      <c r="B1023">
        <v>0.58</v>
      </c>
      <c r="D1023">
        <v>15492</v>
      </c>
    </row>
    <row r="1024" spans="1:4" ht="12.75">
      <c r="A1024" s="29">
        <v>39965</v>
      </c>
      <c r="B1024">
        <v>1</v>
      </c>
      <c r="D1024">
        <v>17403</v>
      </c>
    </row>
    <row r="1025" spans="1:4" ht="12.75">
      <c r="A1025" s="29">
        <v>39995</v>
      </c>
      <c r="B1025">
        <v>0.5</v>
      </c>
      <c r="D1025">
        <v>17044</v>
      </c>
    </row>
    <row r="1026" spans="1:4" ht="12.75">
      <c r="A1026" s="29">
        <v>40026</v>
      </c>
      <c r="B1026">
        <v>0.3</v>
      </c>
      <c r="D1026">
        <v>16960</v>
      </c>
    </row>
    <row r="1027" spans="1:4" ht="12.75">
      <c r="A1027" s="29">
        <v>40057</v>
      </c>
      <c r="B1027" t="s">
        <v>0</v>
      </c>
      <c r="D1027">
        <v>15926</v>
      </c>
    </row>
    <row r="1028" spans="1:4" ht="12.75">
      <c r="A1028" s="29">
        <v>40087</v>
      </c>
      <c r="B1028">
        <v>2.36</v>
      </c>
      <c r="D1028">
        <v>14790</v>
      </c>
    </row>
    <row r="1029" spans="1:4" ht="12.75">
      <c r="A1029" s="29">
        <v>40118</v>
      </c>
      <c r="B1029">
        <v>0.43</v>
      </c>
      <c r="D1029">
        <v>12928</v>
      </c>
    </row>
    <row r="1030" spans="1:4" ht="12.75">
      <c r="A1030" s="29">
        <v>40148</v>
      </c>
      <c r="B1030">
        <v>2.44</v>
      </c>
      <c r="D1030">
        <v>10000</v>
      </c>
    </row>
    <row r="1031" spans="1:4" ht="12.75">
      <c r="A1031" s="29">
        <v>40179</v>
      </c>
      <c r="B1031">
        <v>4.45</v>
      </c>
      <c r="D1031">
        <v>7411</v>
      </c>
    </row>
    <row r="1032" spans="1:4" ht="12.75">
      <c r="A1032" s="29">
        <v>40210</v>
      </c>
      <c r="B1032">
        <v>3.27</v>
      </c>
      <c r="D1032">
        <v>4985</v>
      </c>
    </row>
    <row r="1033" spans="1:4" ht="12.75">
      <c r="A1033" s="29">
        <v>40238</v>
      </c>
      <c r="B1033">
        <v>1.69</v>
      </c>
      <c r="D1033">
        <v>2600</v>
      </c>
    </row>
    <row r="1034" spans="1:4" ht="12.75">
      <c r="A1034" s="29">
        <v>40269</v>
      </c>
      <c r="B1034">
        <v>2.68</v>
      </c>
      <c r="D1034">
        <v>1860</v>
      </c>
    </row>
    <row r="1035" spans="1:4" ht="12.75">
      <c r="A1035" s="29">
        <v>40299</v>
      </c>
      <c r="B1035" t="s">
        <v>0</v>
      </c>
      <c r="D1035">
        <v>3939</v>
      </c>
    </row>
    <row r="1036" spans="1:4" ht="12.75">
      <c r="A1036" s="29">
        <v>40330</v>
      </c>
      <c r="B1036" t="s">
        <v>0</v>
      </c>
      <c r="D1036">
        <v>17230</v>
      </c>
    </row>
    <row r="1037" spans="1:4" ht="12.75">
      <c r="A1037" s="29">
        <v>40360</v>
      </c>
      <c r="B1037" t="s">
        <v>0</v>
      </c>
      <c r="D1037">
        <v>16801</v>
      </c>
    </row>
    <row r="1038" spans="1:4" ht="12.75">
      <c r="A1038" s="29">
        <v>40391</v>
      </c>
      <c r="B1038" t="s">
        <v>0</v>
      </c>
      <c r="D1038" t="s">
        <v>0</v>
      </c>
    </row>
    <row r="1039" spans="1:4" ht="12.75">
      <c r="A1039" s="29">
        <v>40422</v>
      </c>
      <c r="B1039" t="s">
        <v>0</v>
      </c>
      <c r="D1039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7"/>
  <sheetViews>
    <sheetView zoomScalePageLayoutView="0" workbookViewId="0" topLeftCell="A1">
      <selection activeCell="N32" sqref="N32"/>
    </sheetView>
  </sheetViews>
  <sheetFormatPr defaultColWidth="9.140625" defaultRowHeight="12.75"/>
  <cols>
    <col min="14" max="14" width="10.140625" style="0" bestFit="1" customWidth="1"/>
  </cols>
  <sheetData>
    <row r="1" ht="15">
      <c r="A1" s="33" t="s">
        <v>139</v>
      </c>
    </row>
    <row r="3" ht="15">
      <c r="A3" s="33" t="s">
        <v>140</v>
      </c>
    </row>
    <row r="4" ht="15">
      <c r="A4" s="33" t="s">
        <v>141</v>
      </c>
    </row>
    <row r="5" ht="15">
      <c r="A5" s="33" t="s">
        <v>142</v>
      </c>
    </row>
    <row r="6" ht="15">
      <c r="A6" s="33" t="s">
        <v>143</v>
      </c>
    </row>
    <row r="7" ht="15">
      <c r="A7" s="33" t="s">
        <v>190</v>
      </c>
    </row>
    <row r="10" ht="15">
      <c r="A10" s="33" t="s">
        <v>144</v>
      </c>
    </row>
    <row r="12" spans="1:8" ht="15">
      <c r="A12" s="33" t="s">
        <v>145</v>
      </c>
      <c r="H12" s="34"/>
    </row>
    <row r="13" ht="15">
      <c r="A13" s="33" t="s">
        <v>146</v>
      </c>
    </row>
    <row r="15" ht="15">
      <c r="A15" s="33" t="s">
        <v>147</v>
      </c>
    </row>
    <row r="16" ht="15">
      <c r="A16" s="33" t="s">
        <v>148</v>
      </c>
    </row>
    <row r="17" ht="15">
      <c r="A17" s="33" t="s">
        <v>149</v>
      </c>
    </row>
    <row r="18" ht="15">
      <c r="A18" s="33" t="s">
        <v>150</v>
      </c>
    </row>
    <row r="19" ht="15">
      <c r="A19" s="33" t="s">
        <v>151</v>
      </c>
    </row>
    <row r="20" ht="15">
      <c r="A20" s="33" t="s">
        <v>152</v>
      </c>
    </row>
    <row r="22" ht="15">
      <c r="A22" s="33" t="s">
        <v>153</v>
      </c>
    </row>
    <row r="23" ht="15">
      <c r="A23" s="33" t="s">
        <v>154</v>
      </c>
    </row>
    <row r="24" ht="15">
      <c r="A24" s="33" t="s">
        <v>155</v>
      </c>
    </row>
    <row r="25" ht="15">
      <c r="A25" s="33" t="s">
        <v>156</v>
      </c>
    </row>
    <row r="27" ht="15">
      <c r="A27" s="33" t="s">
        <v>157</v>
      </c>
    </row>
    <row r="28" ht="15">
      <c r="A28" s="33"/>
    </row>
    <row r="29" spans="1:20" ht="15">
      <c r="A29" s="33"/>
      <c r="R29" t="s">
        <v>204</v>
      </c>
      <c r="S29" t="s">
        <v>205</v>
      </c>
      <c r="T29" t="s">
        <v>206</v>
      </c>
    </row>
    <row r="30" spans="1:20" ht="15">
      <c r="A30" s="33" t="s">
        <v>168</v>
      </c>
      <c r="B30" t="s">
        <v>169</v>
      </c>
      <c r="C30" t="s">
        <v>170</v>
      </c>
      <c r="D30" t="s">
        <v>171</v>
      </c>
      <c r="E30" t="s">
        <v>172</v>
      </c>
      <c r="F30" t="s">
        <v>173</v>
      </c>
      <c r="G30" t="s">
        <v>174</v>
      </c>
      <c r="H30" t="s">
        <v>175</v>
      </c>
      <c r="I30" t="s">
        <v>176</v>
      </c>
      <c r="J30" t="s">
        <v>177</v>
      </c>
      <c r="K30" t="s">
        <v>178</v>
      </c>
      <c r="L30" t="s">
        <v>179</v>
      </c>
      <c r="M30" t="s">
        <v>180</v>
      </c>
      <c r="N30" t="s">
        <v>167</v>
      </c>
      <c r="O30" t="s">
        <v>191</v>
      </c>
      <c r="P30" t="s">
        <v>202</v>
      </c>
      <c r="R30" t="s">
        <v>203</v>
      </c>
      <c r="S30" t="s">
        <v>203</v>
      </c>
      <c r="T30" s="40" t="s">
        <v>207</v>
      </c>
    </row>
    <row r="31" spans="1:22" ht="15">
      <c r="A31" s="33"/>
      <c r="T31">
        <f>COUNTIF(T66:T141,0)</f>
        <v>48</v>
      </c>
      <c r="U31" s="1">
        <f>T31/55</f>
        <v>0.8727272727272727</v>
      </c>
      <c r="V31" t="s">
        <v>208</v>
      </c>
    </row>
    <row r="32" spans="1:21" ht="15">
      <c r="A32" s="33">
        <v>1900</v>
      </c>
      <c r="B32">
        <v>0.04</v>
      </c>
      <c r="C32">
        <v>1.32</v>
      </c>
      <c r="D32">
        <v>0.49</v>
      </c>
      <c r="E32">
        <v>0.35</v>
      </c>
      <c r="F32">
        <v>0.77</v>
      </c>
      <c r="G32">
        <v>0.65</v>
      </c>
      <c r="H32">
        <v>0.95</v>
      </c>
      <c r="I32">
        <v>0.14</v>
      </c>
      <c r="J32">
        <v>-0.24</v>
      </c>
      <c r="K32">
        <v>0.23</v>
      </c>
      <c r="L32">
        <v>-0.44</v>
      </c>
      <c r="M32">
        <v>1.19</v>
      </c>
      <c r="N32" s="3">
        <f>AVERAGE(B32:M32)</f>
        <v>0.4541666666666666</v>
      </c>
      <c r="T32">
        <f>COUNTIF(T66:T141,2)</f>
        <v>6</v>
      </c>
      <c r="U32" s="1">
        <f>T32/55</f>
        <v>0.10909090909090909</v>
      </c>
    </row>
    <row r="33" spans="1:21" ht="15">
      <c r="A33" s="33">
        <v>1901</v>
      </c>
      <c r="B33">
        <v>0.79</v>
      </c>
      <c r="C33">
        <v>-0.12</v>
      </c>
      <c r="D33">
        <v>0.35</v>
      </c>
      <c r="E33">
        <v>0.61</v>
      </c>
      <c r="F33">
        <v>-0.42</v>
      </c>
      <c r="G33">
        <v>-0.05</v>
      </c>
      <c r="H33">
        <v>-0.6</v>
      </c>
      <c r="I33">
        <v>-1.2</v>
      </c>
      <c r="J33">
        <v>-0.33</v>
      </c>
      <c r="K33">
        <v>0.16</v>
      </c>
      <c r="L33">
        <v>-0.6</v>
      </c>
      <c r="M33">
        <v>-0.14</v>
      </c>
      <c r="N33" s="3">
        <f aca="true" t="shared" si="0" ref="N33:N96">AVERAGE(B33:M33)</f>
        <v>-0.12916666666666665</v>
      </c>
      <c r="O33" s="3">
        <f>AVERAGE(N32:N34)</f>
        <v>0.3641666666666666</v>
      </c>
      <c r="T33">
        <f>COUNTIF(T66:T141,-2)</f>
        <v>1</v>
      </c>
      <c r="U33" s="1">
        <f>T33/55</f>
        <v>0.01818181818181818</v>
      </c>
    </row>
    <row r="34" spans="1:23" ht="15">
      <c r="A34" s="33">
        <v>1902</v>
      </c>
      <c r="B34">
        <v>0.82</v>
      </c>
      <c r="C34">
        <v>1.58</v>
      </c>
      <c r="D34">
        <v>0.48</v>
      </c>
      <c r="E34">
        <v>1.37</v>
      </c>
      <c r="F34">
        <v>1.09</v>
      </c>
      <c r="G34">
        <v>0.52</v>
      </c>
      <c r="H34">
        <v>1.58</v>
      </c>
      <c r="I34">
        <v>1.57</v>
      </c>
      <c r="J34">
        <v>0.44</v>
      </c>
      <c r="K34">
        <v>0.7</v>
      </c>
      <c r="L34">
        <v>0.16</v>
      </c>
      <c r="M34">
        <v>-1.1</v>
      </c>
      <c r="N34" s="3">
        <f t="shared" si="0"/>
        <v>0.7675</v>
      </c>
      <c r="O34" s="3">
        <f aca="true" t="shared" si="1" ref="O34:O97">AVERAGE(N33:N35)</f>
        <v>0.2672222222222222</v>
      </c>
      <c r="P34" s="3">
        <f>O33</f>
        <v>0.3641666666666666</v>
      </c>
      <c r="T34">
        <f>COUNTIF(U66:U141,-1)</f>
        <v>31</v>
      </c>
      <c r="U34">
        <f>COUNTIF(R66:R141,-1)</f>
        <v>36</v>
      </c>
      <c r="V34" s="1">
        <f>T34/U34</f>
        <v>0.8611111111111112</v>
      </c>
      <c r="W34" t="s">
        <v>209</v>
      </c>
    </row>
    <row r="35" spans="1:23" ht="15">
      <c r="A35" s="33">
        <v>1903</v>
      </c>
      <c r="B35">
        <v>0.86</v>
      </c>
      <c r="C35">
        <v>-0.24</v>
      </c>
      <c r="D35">
        <v>-0.22</v>
      </c>
      <c r="E35">
        <v>-0.5</v>
      </c>
      <c r="F35">
        <v>0.43</v>
      </c>
      <c r="G35">
        <v>0.23</v>
      </c>
      <c r="H35">
        <v>0.4</v>
      </c>
      <c r="I35">
        <v>1.01</v>
      </c>
      <c r="J35">
        <v>-0.24</v>
      </c>
      <c r="K35">
        <v>0.18</v>
      </c>
      <c r="L35">
        <v>0.08</v>
      </c>
      <c r="M35">
        <v>-0.03</v>
      </c>
      <c r="N35" s="3">
        <f t="shared" si="0"/>
        <v>0.16333333333333336</v>
      </c>
      <c r="O35" s="3">
        <f t="shared" si="1"/>
        <v>0.22611111111111107</v>
      </c>
      <c r="P35" s="3">
        <f aca="true" t="shared" si="2" ref="P35:P98">O34</f>
        <v>0.2672222222222222</v>
      </c>
      <c r="Q35" s="3"/>
      <c r="T35">
        <f>COUNTIF(U66:U141,1)</f>
        <v>26</v>
      </c>
      <c r="U35">
        <f>COUNTIF(R66:R141,1)</f>
        <v>40</v>
      </c>
      <c r="V35" s="1">
        <f>T35/U35</f>
        <v>0.65</v>
      </c>
      <c r="W35" t="s">
        <v>210</v>
      </c>
    </row>
    <row r="36" spans="1:18" ht="15">
      <c r="A36" s="33">
        <v>1904</v>
      </c>
      <c r="B36">
        <v>0.63</v>
      </c>
      <c r="C36">
        <v>-0.91</v>
      </c>
      <c r="D36">
        <v>-0.71</v>
      </c>
      <c r="E36">
        <v>-0.07</v>
      </c>
      <c r="F36">
        <v>-0.22</v>
      </c>
      <c r="G36">
        <v>-1.53</v>
      </c>
      <c r="H36">
        <v>-1.58</v>
      </c>
      <c r="I36">
        <v>-0.64</v>
      </c>
      <c r="J36">
        <v>0.06</v>
      </c>
      <c r="K36">
        <v>0.43</v>
      </c>
      <c r="L36">
        <v>1.45</v>
      </c>
      <c r="M36">
        <v>0.06</v>
      </c>
      <c r="N36" s="3">
        <f t="shared" si="0"/>
        <v>-0.25250000000000006</v>
      </c>
      <c r="O36" s="3">
        <f t="shared" si="1"/>
        <v>0.18416666666666662</v>
      </c>
      <c r="P36" s="3">
        <f t="shared" si="2"/>
        <v>0.22611111111111107</v>
      </c>
      <c r="Q36" s="3">
        <f>P34</f>
        <v>0.3641666666666666</v>
      </c>
      <c r="R36">
        <f>IF(Q36&gt;0,1,-1)</f>
        <v>1</v>
      </c>
    </row>
    <row r="37" spans="1:18" ht="15">
      <c r="A37" s="33">
        <v>1905</v>
      </c>
      <c r="B37">
        <v>0.73</v>
      </c>
      <c r="C37">
        <v>0.91</v>
      </c>
      <c r="D37">
        <v>1.31</v>
      </c>
      <c r="E37">
        <v>1.59</v>
      </c>
      <c r="F37">
        <v>-0.07</v>
      </c>
      <c r="G37">
        <v>0.69</v>
      </c>
      <c r="H37">
        <v>0.85</v>
      </c>
      <c r="I37">
        <v>1.26</v>
      </c>
      <c r="J37">
        <v>-0.03</v>
      </c>
      <c r="K37">
        <v>-0.15</v>
      </c>
      <c r="L37">
        <v>1.11</v>
      </c>
      <c r="M37">
        <v>-0.5</v>
      </c>
      <c r="N37" s="3">
        <f t="shared" si="0"/>
        <v>0.6416666666666666</v>
      </c>
      <c r="O37" s="3">
        <f t="shared" si="1"/>
        <v>0.2916666666666667</v>
      </c>
      <c r="P37" s="3">
        <f t="shared" si="2"/>
        <v>0.18416666666666662</v>
      </c>
      <c r="Q37" s="3">
        <f aca="true" t="shared" si="3" ref="Q37:Q100">P35</f>
        <v>0.2672222222222222</v>
      </c>
      <c r="R37">
        <f aca="true" t="shared" si="4" ref="R37:R100">IF(Q37&gt;0,1,-1)</f>
        <v>1</v>
      </c>
    </row>
    <row r="38" spans="1:18" ht="15">
      <c r="A38" s="33">
        <v>1906</v>
      </c>
      <c r="B38">
        <v>0.92</v>
      </c>
      <c r="C38">
        <v>1.18</v>
      </c>
      <c r="D38">
        <v>0.83</v>
      </c>
      <c r="E38">
        <v>0.74</v>
      </c>
      <c r="F38">
        <v>0.44</v>
      </c>
      <c r="G38">
        <v>1.24</v>
      </c>
      <c r="H38">
        <v>0.09</v>
      </c>
      <c r="I38">
        <v>-0.53</v>
      </c>
      <c r="J38">
        <v>-0.31</v>
      </c>
      <c r="K38">
        <v>0.08</v>
      </c>
      <c r="L38">
        <v>1.69</v>
      </c>
      <c r="M38">
        <v>-0.54</v>
      </c>
      <c r="N38" s="3">
        <f t="shared" si="0"/>
        <v>0.4858333333333334</v>
      </c>
      <c r="O38" s="3">
        <f t="shared" si="1"/>
        <v>0.4152777777777778</v>
      </c>
      <c r="P38" s="3">
        <f t="shared" si="2"/>
        <v>0.2916666666666667</v>
      </c>
      <c r="Q38" s="3">
        <f t="shared" si="3"/>
        <v>0.22611111111111107</v>
      </c>
      <c r="R38">
        <f t="shared" si="4"/>
        <v>1</v>
      </c>
    </row>
    <row r="39" spans="1:18" ht="15">
      <c r="A39" s="33">
        <v>1907</v>
      </c>
      <c r="B39">
        <v>-0.3</v>
      </c>
      <c r="C39">
        <v>-0.32</v>
      </c>
      <c r="D39">
        <v>-0.19</v>
      </c>
      <c r="E39">
        <v>-0.16</v>
      </c>
      <c r="F39">
        <v>0.16</v>
      </c>
      <c r="G39">
        <v>0.57</v>
      </c>
      <c r="H39">
        <v>0.63</v>
      </c>
      <c r="I39">
        <v>-0.96</v>
      </c>
      <c r="J39">
        <v>-0.23</v>
      </c>
      <c r="K39">
        <v>0.84</v>
      </c>
      <c r="L39">
        <v>0.66</v>
      </c>
      <c r="M39">
        <v>0.72</v>
      </c>
      <c r="N39" s="3">
        <f t="shared" si="0"/>
        <v>0.11833333333333333</v>
      </c>
      <c r="O39" s="3">
        <f t="shared" si="1"/>
        <v>0.32749999999999996</v>
      </c>
      <c r="P39" s="3">
        <f t="shared" si="2"/>
        <v>0.4152777777777778</v>
      </c>
      <c r="Q39" s="3">
        <f t="shared" si="3"/>
        <v>0.18416666666666662</v>
      </c>
      <c r="R39">
        <f t="shared" si="4"/>
        <v>1</v>
      </c>
    </row>
    <row r="40" spans="1:18" ht="15">
      <c r="A40" s="33">
        <v>1908</v>
      </c>
      <c r="B40">
        <v>1.36</v>
      </c>
      <c r="C40">
        <v>1.02</v>
      </c>
      <c r="D40">
        <v>0.67</v>
      </c>
      <c r="E40">
        <v>0.23</v>
      </c>
      <c r="F40">
        <v>0.23</v>
      </c>
      <c r="G40">
        <v>0.41</v>
      </c>
      <c r="H40">
        <v>0.6</v>
      </c>
      <c r="I40">
        <v>-1.04</v>
      </c>
      <c r="J40">
        <v>-0.16</v>
      </c>
      <c r="K40">
        <v>-0.41</v>
      </c>
      <c r="L40">
        <v>0.47</v>
      </c>
      <c r="M40">
        <v>1.16</v>
      </c>
      <c r="N40" s="3">
        <f t="shared" si="0"/>
        <v>0.37833333333333324</v>
      </c>
      <c r="O40" s="3">
        <f t="shared" si="1"/>
        <v>0.12666666666666662</v>
      </c>
      <c r="P40" s="3">
        <f t="shared" si="2"/>
        <v>0.32749999999999996</v>
      </c>
      <c r="Q40" s="3">
        <f t="shared" si="3"/>
        <v>0.2916666666666667</v>
      </c>
      <c r="R40">
        <f t="shared" si="4"/>
        <v>1</v>
      </c>
    </row>
    <row r="41" spans="1:18" ht="15">
      <c r="A41" s="33">
        <v>1909</v>
      </c>
      <c r="B41">
        <v>0.23</v>
      </c>
      <c r="C41">
        <v>1.01</v>
      </c>
      <c r="D41">
        <v>0.54</v>
      </c>
      <c r="E41">
        <v>0.24</v>
      </c>
      <c r="F41">
        <v>-0.39</v>
      </c>
      <c r="G41">
        <v>-0.64</v>
      </c>
      <c r="H41">
        <v>-0.39</v>
      </c>
      <c r="I41">
        <v>-0.68</v>
      </c>
      <c r="J41">
        <v>-0.89</v>
      </c>
      <c r="K41">
        <v>-0.02</v>
      </c>
      <c r="L41">
        <v>-0.4</v>
      </c>
      <c r="M41">
        <v>-0.01</v>
      </c>
      <c r="N41" s="3">
        <f t="shared" si="0"/>
        <v>-0.11666666666666668</v>
      </c>
      <c r="O41" s="3">
        <f t="shared" si="1"/>
        <v>0.06194444444444439</v>
      </c>
      <c r="P41" s="3">
        <f t="shared" si="2"/>
        <v>0.12666666666666662</v>
      </c>
      <c r="Q41" s="3">
        <f t="shared" si="3"/>
        <v>0.4152777777777778</v>
      </c>
      <c r="R41">
        <f t="shared" si="4"/>
        <v>1</v>
      </c>
    </row>
    <row r="42" spans="1:18" ht="15">
      <c r="A42" s="33">
        <v>1910</v>
      </c>
      <c r="B42">
        <v>-0.25</v>
      </c>
      <c r="C42">
        <v>-0.7</v>
      </c>
      <c r="D42">
        <v>0.18</v>
      </c>
      <c r="E42">
        <v>-0.37</v>
      </c>
      <c r="F42">
        <v>-0.06</v>
      </c>
      <c r="G42">
        <v>-0.28</v>
      </c>
      <c r="H42">
        <v>0.03</v>
      </c>
      <c r="I42">
        <v>-0.06</v>
      </c>
      <c r="J42">
        <v>0.4</v>
      </c>
      <c r="K42">
        <v>-0.66</v>
      </c>
      <c r="L42">
        <v>0.02</v>
      </c>
      <c r="M42">
        <v>0.84</v>
      </c>
      <c r="N42" s="3">
        <f t="shared" si="0"/>
        <v>-0.07583333333333338</v>
      </c>
      <c r="O42" s="3">
        <f t="shared" si="1"/>
        <v>-0.11638888888888892</v>
      </c>
      <c r="P42" s="3">
        <f t="shared" si="2"/>
        <v>0.06194444444444439</v>
      </c>
      <c r="Q42" s="3">
        <f t="shared" si="3"/>
        <v>0.32749999999999996</v>
      </c>
      <c r="R42">
        <f t="shared" si="4"/>
        <v>1</v>
      </c>
    </row>
    <row r="43" spans="1:18" ht="15">
      <c r="A43" s="33">
        <v>1911</v>
      </c>
      <c r="B43">
        <v>-1.11</v>
      </c>
      <c r="C43">
        <v>0</v>
      </c>
      <c r="D43">
        <v>-0.78</v>
      </c>
      <c r="E43">
        <v>-0.73</v>
      </c>
      <c r="F43">
        <v>0.17</v>
      </c>
      <c r="G43">
        <v>0.02</v>
      </c>
      <c r="H43">
        <v>0.48</v>
      </c>
      <c r="I43">
        <v>0.43</v>
      </c>
      <c r="J43">
        <v>0.29</v>
      </c>
      <c r="K43">
        <v>0.2</v>
      </c>
      <c r="L43">
        <v>-0.86</v>
      </c>
      <c r="M43">
        <v>0.01</v>
      </c>
      <c r="N43" s="3">
        <f t="shared" si="0"/>
        <v>-0.15666666666666668</v>
      </c>
      <c r="O43" s="3">
        <f t="shared" si="1"/>
        <v>-0.026666666666666682</v>
      </c>
      <c r="P43" s="3">
        <f t="shared" si="2"/>
        <v>-0.11638888888888892</v>
      </c>
      <c r="Q43" s="3">
        <f t="shared" si="3"/>
        <v>0.12666666666666662</v>
      </c>
      <c r="R43">
        <f t="shared" si="4"/>
        <v>1</v>
      </c>
    </row>
    <row r="44" spans="1:18" ht="15">
      <c r="A44" s="33">
        <v>1912</v>
      </c>
      <c r="B44">
        <v>-1.72</v>
      </c>
      <c r="C44">
        <v>-0.23</v>
      </c>
      <c r="D44">
        <v>-0.04</v>
      </c>
      <c r="E44">
        <v>-0.38</v>
      </c>
      <c r="F44">
        <v>-0.02</v>
      </c>
      <c r="G44">
        <v>0.77</v>
      </c>
      <c r="H44">
        <v>1.07</v>
      </c>
      <c r="I44">
        <v>-0.84</v>
      </c>
      <c r="J44">
        <v>0.94</v>
      </c>
      <c r="K44">
        <v>0.56</v>
      </c>
      <c r="L44">
        <v>0.74</v>
      </c>
      <c r="M44">
        <v>0.98</v>
      </c>
      <c r="N44" s="3">
        <f t="shared" si="0"/>
        <v>0.1525</v>
      </c>
      <c r="O44" s="3">
        <f t="shared" si="1"/>
        <v>0.19000000000000003</v>
      </c>
      <c r="P44" s="3">
        <f t="shared" si="2"/>
        <v>-0.026666666666666682</v>
      </c>
      <c r="Q44" s="3">
        <f t="shared" si="3"/>
        <v>0.06194444444444439</v>
      </c>
      <c r="R44">
        <f t="shared" si="4"/>
        <v>1</v>
      </c>
    </row>
    <row r="45" spans="1:18" ht="15">
      <c r="A45" s="33">
        <v>1913</v>
      </c>
      <c r="B45">
        <v>-0.03</v>
      </c>
      <c r="C45">
        <v>0.34</v>
      </c>
      <c r="D45">
        <v>0.06</v>
      </c>
      <c r="E45">
        <v>-0.92</v>
      </c>
      <c r="F45">
        <v>0.66</v>
      </c>
      <c r="G45">
        <v>1.43</v>
      </c>
      <c r="H45">
        <v>1.06</v>
      </c>
      <c r="I45">
        <v>1.29</v>
      </c>
      <c r="J45">
        <v>0.73</v>
      </c>
      <c r="K45">
        <v>0.62</v>
      </c>
      <c r="L45">
        <v>0.75</v>
      </c>
      <c r="M45">
        <v>0.9</v>
      </c>
      <c r="N45" s="3">
        <f t="shared" si="0"/>
        <v>0.5741666666666667</v>
      </c>
      <c r="O45" s="3">
        <f t="shared" si="1"/>
        <v>0.29555555555555557</v>
      </c>
      <c r="P45" s="3">
        <f t="shared" si="2"/>
        <v>0.19000000000000003</v>
      </c>
      <c r="Q45" s="3">
        <f t="shared" si="3"/>
        <v>-0.11638888888888892</v>
      </c>
      <c r="R45">
        <f t="shared" si="4"/>
        <v>-1</v>
      </c>
    </row>
    <row r="46" spans="1:18" ht="15">
      <c r="A46" s="33">
        <v>1914</v>
      </c>
      <c r="B46">
        <v>0.34</v>
      </c>
      <c r="C46">
        <v>-0.29</v>
      </c>
      <c r="D46">
        <v>0.08</v>
      </c>
      <c r="E46">
        <v>1.2</v>
      </c>
      <c r="F46">
        <v>0.11</v>
      </c>
      <c r="G46">
        <v>0.11</v>
      </c>
      <c r="H46">
        <v>-0.21</v>
      </c>
      <c r="I46">
        <v>0.11</v>
      </c>
      <c r="J46">
        <v>-0.34</v>
      </c>
      <c r="K46">
        <v>-0.11</v>
      </c>
      <c r="L46">
        <v>0.03</v>
      </c>
      <c r="M46">
        <v>0.89</v>
      </c>
      <c r="N46" s="3">
        <f t="shared" si="0"/>
        <v>0.16000000000000003</v>
      </c>
      <c r="O46" s="3">
        <f t="shared" si="1"/>
        <v>0.30388888888888893</v>
      </c>
      <c r="P46" s="3">
        <f t="shared" si="2"/>
        <v>0.29555555555555557</v>
      </c>
      <c r="Q46" s="3">
        <f t="shared" si="3"/>
        <v>-0.026666666666666682</v>
      </c>
      <c r="R46">
        <f t="shared" si="4"/>
        <v>-1</v>
      </c>
    </row>
    <row r="47" spans="1:18" ht="15">
      <c r="A47" s="33">
        <v>1915</v>
      </c>
      <c r="B47">
        <v>-0.41</v>
      </c>
      <c r="C47">
        <v>0.14</v>
      </c>
      <c r="D47">
        <v>-1.22</v>
      </c>
      <c r="E47">
        <v>1.4</v>
      </c>
      <c r="F47">
        <v>0.32</v>
      </c>
      <c r="G47">
        <v>0.99</v>
      </c>
      <c r="H47">
        <v>1.07</v>
      </c>
      <c r="I47">
        <v>0.27</v>
      </c>
      <c r="J47">
        <v>-0.05</v>
      </c>
      <c r="K47">
        <v>-0.43</v>
      </c>
      <c r="L47">
        <v>-0.12</v>
      </c>
      <c r="M47">
        <v>0.17</v>
      </c>
      <c r="N47" s="3">
        <f t="shared" si="0"/>
        <v>0.1775</v>
      </c>
      <c r="O47" s="3">
        <f t="shared" si="1"/>
        <v>-0.05722222222222221</v>
      </c>
      <c r="P47" s="3">
        <f t="shared" si="2"/>
        <v>0.30388888888888893</v>
      </c>
      <c r="Q47" s="3">
        <f t="shared" si="3"/>
        <v>0.19000000000000003</v>
      </c>
      <c r="R47">
        <f t="shared" si="4"/>
        <v>1</v>
      </c>
    </row>
    <row r="48" spans="1:18" ht="15">
      <c r="A48" s="33">
        <v>1916</v>
      </c>
      <c r="B48">
        <v>-0.64</v>
      </c>
      <c r="C48">
        <v>-0.19</v>
      </c>
      <c r="D48">
        <v>-0.11</v>
      </c>
      <c r="E48">
        <v>0.35</v>
      </c>
      <c r="F48">
        <v>0.42</v>
      </c>
      <c r="G48">
        <v>-0.82</v>
      </c>
      <c r="H48">
        <v>-0.78</v>
      </c>
      <c r="I48">
        <v>-0.73</v>
      </c>
      <c r="J48">
        <v>-0.77</v>
      </c>
      <c r="K48">
        <v>-0.22</v>
      </c>
      <c r="L48">
        <v>-0.68</v>
      </c>
      <c r="M48">
        <v>-1.94</v>
      </c>
      <c r="N48" s="3">
        <f t="shared" si="0"/>
        <v>-0.5091666666666667</v>
      </c>
      <c r="O48" s="3">
        <f t="shared" si="1"/>
        <v>-0.2522222222222222</v>
      </c>
      <c r="P48" s="3">
        <f t="shared" si="2"/>
        <v>-0.05722222222222221</v>
      </c>
      <c r="Q48" s="3">
        <f t="shared" si="3"/>
        <v>0.29555555555555557</v>
      </c>
      <c r="R48">
        <f t="shared" si="4"/>
        <v>1</v>
      </c>
    </row>
    <row r="49" spans="1:18" ht="15">
      <c r="A49" s="33">
        <v>1917</v>
      </c>
      <c r="B49">
        <v>-0.79</v>
      </c>
      <c r="C49">
        <v>-0.84</v>
      </c>
      <c r="D49">
        <v>-0.71</v>
      </c>
      <c r="E49">
        <v>-0.34</v>
      </c>
      <c r="F49">
        <v>0.82</v>
      </c>
      <c r="G49">
        <v>-0.03</v>
      </c>
      <c r="H49">
        <v>0.1</v>
      </c>
      <c r="I49">
        <v>-0.22</v>
      </c>
      <c r="J49">
        <v>-0.4</v>
      </c>
      <c r="K49">
        <v>-1.75</v>
      </c>
      <c r="L49">
        <v>-0.34</v>
      </c>
      <c r="M49">
        <v>-0.6</v>
      </c>
      <c r="N49" s="3">
        <f t="shared" si="0"/>
        <v>-0.425</v>
      </c>
      <c r="O49" s="3">
        <f t="shared" si="1"/>
        <v>-0.35666666666666663</v>
      </c>
      <c r="P49" s="3">
        <f t="shared" si="2"/>
        <v>-0.2522222222222222</v>
      </c>
      <c r="Q49" s="3">
        <f t="shared" si="3"/>
        <v>0.30388888888888893</v>
      </c>
      <c r="R49">
        <f t="shared" si="4"/>
        <v>1</v>
      </c>
    </row>
    <row r="50" spans="1:18" ht="15">
      <c r="A50" s="33">
        <v>1918</v>
      </c>
      <c r="B50">
        <v>-1.13</v>
      </c>
      <c r="C50">
        <v>-0.66</v>
      </c>
      <c r="D50">
        <v>-1.15</v>
      </c>
      <c r="E50">
        <v>-0.32</v>
      </c>
      <c r="F50">
        <v>-0.33</v>
      </c>
      <c r="G50">
        <v>0.07</v>
      </c>
      <c r="H50">
        <v>0.98</v>
      </c>
      <c r="I50">
        <v>-0.31</v>
      </c>
      <c r="J50">
        <v>-0.59</v>
      </c>
      <c r="K50">
        <v>0.61</v>
      </c>
      <c r="L50">
        <v>0.34</v>
      </c>
      <c r="M50">
        <v>0.86</v>
      </c>
      <c r="N50" s="3">
        <f t="shared" si="0"/>
        <v>-0.13583333333333336</v>
      </c>
      <c r="O50" s="3">
        <f t="shared" si="1"/>
        <v>-0.22055555555555553</v>
      </c>
      <c r="P50" s="3">
        <f t="shared" si="2"/>
        <v>-0.35666666666666663</v>
      </c>
      <c r="Q50" s="3">
        <f t="shared" si="3"/>
        <v>-0.05722222222222221</v>
      </c>
      <c r="R50">
        <f t="shared" si="4"/>
        <v>-1</v>
      </c>
    </row>
    <row r="51" spans="1:18" ht="15">
      <c r="A51" s="33">
        <v>1919</v>
      </c>
      <c r="B51">
        <v>-1.07</v>
      </c>
      <c r="C51">
        <v>1.31</v>
      </c>
      <c r="D51">
        <v>-0.5</v>
      </c>
      <c r="E51">
        <v>0.08</v>
      </c>
      <c r="F51">
        <v>0.17</v>
      </c>
      <c r="G51">
        <v>-0.71</v>
      </c>
      <c r="H51">
        <v>-0.47</v>
      </c>
      <c r="I51">
        <v>0.38</v>
      </c>
      <c r="J51">
        <v>0.06</v>
      </c>
      <c r="K51">
        <v>-0.42</v>
      </c>
      <c r="L51">
        <v>-0.8</v>
      </c>
      <c r="M51">
        <v>0.76</v>
      </c>
      <c r="N51" s="3">
        <f t="shared" si="0"/>
        <v>-0.10083333333333333</v>
      </c>
      <c r="O51" s="3">
        <f t="shared" si="1"/>
        <v>-0.3811111111111112</v>
      </c>
      <c r="P51" s="3">
        <f t="shared" si="2"/>
        <v>-0.22055555555555553</v>
      </c>
      <c r="Q51" s="3">
        <f t="shared" si="3"/>
        <v>-0.2522222222222222</v>
      </c>
      <c r="R51">
        <f t="shared" si="4"/>
        <v>-1</v>
      </c>
    </row>
    <row r="52" spans="1:18" ht="15">
      <c r="A52" s="33">
        <v>1920</v>
      </c>
      <c r="B52">
        <v>-1.18</v>
      </c>
      <c r="C52">
        <v>0.06</v>
      </c>
      <c r="D52">
        <v>-0.78</v>
      </c>
      <c r="E52">
        <v>-1.29</v>
      </c>
      <c r="F52">
        <v>-0.97</v>
      </c>
      <c r="G52">
        <v>-1.3</v>
      </c>
      <c r="H52">
        <v>-0.9</v>
      </c>
      <c r="I52">
        <v>-2.21</v>
      </c>
      <c r="J52">
        <v>-1.28</v>
      </c>
      <c r="K52">
        <v>-1.06</v>
      </c>
      <c r="L52">
        <v>-0.26</v>
      </c>
      <c r="M52">
        <v>0.29</v>
      </c>
      <c r="N52" s="3">
        <f t="shared" si="0"/>
        <v>-0.9066666666666667</v>
      </c>
      <c r="O52" s="3">
        <f t="shared" si="1"/>
        <v>-0.3683333333333334</v>
      </c>
      <c r="P52" s="3">
        <f t="shared" si="2"/>
        <v>-0.3811111111111112</v>
      </c>
      <c r="Q52" s="3">
        <f t="shared" si="3"/>
        <v>-0.35666666666666663</v>
      </c>
      <c r="R52">
        <f t="shared" si="4"/>
        <v>-1</v>
      </c>
    </row>
    <row r="53" spans="1:18" ht="15">
      <c r="A53" s="33">
        <v>1921</v>
      </c>
      <c r="B53">
        <v>-0.66</v>
      </c>
      <c r="C53">
        <v>-0.61</v>
      </c>
      <c r="D53">
        <v>-0.01</v>
      </c>
      <c r="E53">
        <v>-0.93</v>
      </c>
      <c r="F53">
        <v>-0.42</v>
      </c>
      <c r="G53">
        <v>0.4</v>
      </c>
      <c r="H53">
        <v>-0.58</v>
      </c>
      <c r="I53">
        <v>-0.69</v>
      </c>
      <c r="J53">
        <v>-0.78</v>
      </c>
      <c r="K53">
        <v>-0.23</v>
      </c>
      <c r="L53">
        <v>1.92</v>
      </c>
      <c r="M53">
        <v>1.42</v>
      </c>
      <c r="N53" s="3">
        <f t="shared" si="0"/>
        <v>-0.09750000000000007</v>
      </c>
      <c r="O53" s="3">
        <f t="shared" si="1"/>
        <v>-0.4002777777777779</v>
      </c>
      <c r="P53" s="3">
        <f t="shared" si="2"/>
        <v>-0.3683333333333334</v>
      </c>
      <c r="Q53" s="3">
        <f t="shared" si="3"/>
        <v>-0.22055555555555553</v>
      </c>
      <c r="R53">
        <f t="shared" si="4"/>
        <v>-1</v>
      </c>
    </row>
    <row r="54" spans="1:18" ht="15">
      <c r="A54" s="33">
        <v>1922</v>
      </c>
      <c r="B54">
        <v>1.05</v>
      </c>
      <c r="C54">
        <v>-0.85</v>
      </c>
      <c r="D54">
        <v>0.08</v>
      </c>
      <c r="E54">
        <v>0.43</v>
      </c>
      <c r="F54">
        <v>-0.19</v>
      </c>
      <c r="G54">
        <v>-1.04</v>
      </c>
      <c r="H54">
        <v>-0.82</v>
      </c>
      <c r="I54">
        <v>-0.93</v>
      </c>
      <c r="J54">
        <v>-0.81</v>
      </c>
      <c r="K54">
        <v>0.84</v>
      </c>
      <c r="L54">
        <v>-0.6</v>
      </c>
      <c r="M54">
        <v>0.48</v>
      </c>
      <c r="N54" s="3">
        <f t="shared" si="0"/>
        <v>-0.19666666666666668</v>
      </c>
      <c r="O54" s="3">
        <f t="shared" si="1"/>
        <v>0.06277777777777772</v>
      </c>
      <c r="P54" s="3">
        <f t="shared" si="2"/>
        <v>-0.4002777777777779</v>
      </c>
      <c r="Q54" s="3">
        <f t="shared" si="3"/>
        <v>-0.3811111111111112</v>
      </c>
      <c r="R54">
        <f t="shared" si="4"/>
        <v>-1</v>
      </c>
    </row>
    <row r="55" spans="1:18" ht="15">
      <c r="A55" s="33">
        <v>1923</v>
      </c>
      <c r="B55">
        <v>0.75</v>
      </c>
      <c r="C55">
        <v>-0.04</v>
      </c>
      <c r="D55">
        <v>0.49</v>
      </c>
      <c r="E55">
        <v>0.99</v>
      </c>
      <c r="F55">
        <v>-0.2</v>
      </c>
      <c r="G55">
        <v>0.68</v>
      </c>
      <c r="H55">
        <v>1.16</v>
      </c>
      <c r="I55">
        <v>0.84</v>
      </c>
      <c r="J55">
        <v>-0.24</v>
      </c>
      <c r="K55">
        <v>1.1</v>
      </c>
      <c r="L55">
        <v>0.62</v>
      </c>
      <c r="M55">
        <v>-0.36</v>
      </c>
      <c r="N55" s="3">
        <f t="shared" si="0"/>
        <v>0.48249999999999993</v>
      </c>
      <c r="O55" s="3">
        <f t="shared" si="1"/>
        <v>0.14083333333333334</v>
      </c>
      <c r="P55" s="3">
        <f t="shared" si="2"/>
        <v>0.06277777777777772</v>
      </c>
      <c r="Q55" s="3">
        <f t="shared" si="3"/>
        <v>-0.3683333333333334</v>
      </c>
      <c r="R55">
        <f t="shared" si="4"/>
        <v>-1</v>
      </c>
    </row>
    <row r="56" spans="1:18" ht="15">
      <c r="A56" s="33">
        <v>1924</v>
      </c>
      <c r="B56">
        <v>1.29</v>
      </c>
      <c r="C56">
        <v>0.73</v>
      </c>
      <c r="D56">
        <v>1.13</v>
      </c>
      <c r="E56">
        <v>-0.02</v>
      </c>
      <c r="F56">
        <v>0.36</v>
      </c>
      <c r="G56">
        <v>0.75</v>
      </c>
      <c r="H56">
        <v>-0.55</v>
      </c>
      <c r="I56">
        <v>-0.67</v>
      </c>
      <c r="J56">
        <v>-0.48</v>
      </c>
      <c r="K56">
        <v>-1.25</v>
      </c>
      <c r="L56">
        <v>0.24</v>
      </c>
      <c r="M56">
        <v>0.11</v>
      </c>
      <c r="N56" s="3">
        <f t="shared" si="0"/>
        <v>0.13666666666666671</v>
      </c>
      <c r="O56" s="3">
        <f t="shared" si="1"/>
        <v>0.26999999999999996</v>
      </c>
      <c r="P56" s="3">
        <f t="shared" si="2"/>
        <v>0.14083333333333334</v>
      </c>
      <c r="Q56" s="3">
        <f t="shared" si="3"/>
        <v>-0.4002777777777779</v>
      </c>
      <c r="R56">
        <f t="shared" si="4"/>
        <v>-1</v>
      </c>
    </row>
    <row r="57" spans="1:18" ht="15">
      <c r="A57" s="33">
        <v>1925</v>
      </c>
      <c r="B57">
        <v>-0.05</v>
      </c>
      <c r="C57">
        <v>-0.14</v>
      </c>
      <c r="D57">
        <v>0.2</v>
      </c>
      <c r="E57">
        <v>0.86</v>
      </c>
      <c r="F57">
        <v>0.79</v>
      </c>
      <c r="G57">
        <v>-1.08</v>
      </c>
      <c r="H57">
        <v>-0.06</v>
      </c>
      <c r="I57">
        <v>-0.86</v>
      </c>
      <c r="J57">
        <v>0.52</v>
      </c>
      <c r="K57">
        <v>0.04</v>
      </c>
      <c r="L57">
        <v>0.88</v>
      </c>
      <c r="M57">
        <v>1.19</v>
      </c>
      <c r="N57" s="3">
        <f t="shared" si="0"/>
        <v>0.19083333333333333</v>
      </c>
      <c r="O57" s="3">
        <f t="shared" si="1"/>
        <v>0.4958333333333333</v>
      </c>
      <c r="P57" s="3">
        <f t="shared" si="2"/>
        <v>0.26999999999999996</v>
      </c>
      <c r="Q57" s="3">
        <f t="shared" si="3"/>
        <v>0.06277777777777772</v>
      </c>
      <c r="R57">
        <f t="shared" si="4"/>
        <v>1</v>
      </c>
    </row>
    <row r="58" spans="1:18" ht="15">
      <c r="A58" s="33">
        <v>1926</v>
      </c>
      <c r="B58">
        <v>0.3</v>
      </c>
      <c r="C58">
        <v>0.98</v>
      </c>
      <c r="D58">
        <v>-0.5</v>
      </c>
      <c r="E58">
        <v>2.1</v>
      </c>
      <c r="F58">
        <v>1.43</v>
      </c>
      <c r="G58">
        <v>2.03</v>
      </c>
      <c r="H58">
        <v>1.05</v>
      </c>
      <c r="I58">
        <v>1.64</v>
      </c>
      <c r="J58">
        <v>1.18</v>
      </c>
      <c r="K58">
        <v>1.65</v>
      </c>
      <c r="L58">
        <v>1</v>
      </c>
      <c r="M58">
        <v>1.06</v>
      </c>
      <c r="N58" s="3">
        <f t="shared" si="0"/>
        <v>1.16</v>
      </c>
      <c r="O58" s="3">
        <f t="shared" si="1"/>
        <v>0.49722222222222223</v>
      </c>
      <c r="P58" s="3">
        <f t="shared" si="2"/>
        <v>0.4958333333333333</v>
      </c>
      <c r="Q58" s="3">
        <f t="shared" si="3"/>
        <v>0.14083333333333334</v>
      </c>
      <c r="R58">
        <f t="shared" si="4"/>
        <v>1</v>
      </c>
    </row>
    <row r="59" spans="1:18" ht="15">
      <c r="A59" s="33">
        <v>1927</v>
      </c>
      <c r="B59">
        <v>1.07</v>
      </c>
      <c r="C59">
        <v>1.73</v>
      </c>
      <c r="D59">
        <v>0.15</v>
      </c>
      <c r="E59">
        <v>-0.18</v>
      </c>
      <c r="F59">
        <v>0.3</v>
      </c>
      <c r="G59">
        <v>0.69</v>
      </c>
      <c r="H59">
        <v>-0.31</v>
      </c>
      <c r="I59">
        <v>-0.73</v>
      </c>
      <c r="J59">
        <v>-0.41</v>
      </c>
      <c r="K59">
        <v>-0.62</v>
      </c>
      <c r="L59">
        <v>-0.07</v>
      </c>
      <c r="M59">
        <v>0.07</v>
      </c>
      <c r="N59" s="3">
        <f t="shared" si="0"/>
        <v>0.14083333333333325</v>
      </c>
      <c r="O59" s="3">
        <f t="shared" si="1"/>
        <v>0.4855555555555555</v>
      </c>
      <c r="P59" s="3">
        <f t="shared" si="2"/>
        <v>0.49722222222222223</v>
      </c>
      <c r="Q59" s="3">
        <f t="shared" si="3"/>
        <v>0.26999999999999996</v>
      </c>
      <c r="R59">
        <f t="shared" si="4"/>
        <v>1</v>
      </c>
    </row>
    <row r="60" spans="1:18" ht="15">
      <c r="A60" s="33">
        <v>1928</v>
      </c>
      <c r="B60">
        <v>0.96</v>
      </c>
      <c r="C60">
        <v>0.79</v>
      </c>
      <c r="D60">
        <v>0.52</v>
      </c>
      <c r="E60">
        <v>0.81</v>
      </c>
      <c r="F60">
        <v>0.66</v>
      </c>
      <c r="G60">
        <v>0.15</v>
      </c>
      <c r="H60">
        <v>0.3</v>
      </c>
      <c r="I60">
        <v>-0.72</v>
      </c>
      <c r="J60">
        <v>-1.41</v>
      </c>
      <c r="K60">
        <v>-1.31</v>
      </c>
      <c r="L60">
        <v>0.14</v>
      </c>
      <c r="M60">
        <v>0.98</v>
      </c>
      <c r="N60" s="3">
        <f t="shared" si="0"/>
        <v>0.15583333333333338</v>
      </c>
      <c r="O60" s="3">
        <f t="shared" si="1"/>
        <v>0.2325</v>
      </c>
      <c r="P60" s="3">
        <f t="shared" si="2"/>
        <v>0.4855555555555555</v>
      </c>
      <c r="Q60" s="3">
        <f t="shared" si="3"/>
        <v>0.4958333333333333</v>
      </c>
      <c r="R60">
        <f t="shared" si="4"/>
        <v>1</v>
      </c>
    </row>
    <row r="61" spans="1:18" ht="15">
      <c r="A61" s="33">
        <v>1929</v>
      </c>
      <c r="B61">
        <v>0.97</v>
      </c>
      <c r="C61">
        <v>0.52</v>
      </c>
      <c r="D61">
        <v>0.5</v>
      </c>
      <c r="E61">
        <v>0.55</v>
      </c>
      <c r="F61">
        <v>1.07</v>
      </c>
      <c r="G61">
        <v>0.5</v>
      </c>
      <c r="H61">
        <v>-0.06</v>
      </c>
      <c r="I61">
        <v>-0.69</v>
      </c>
      <c r="J61">
        <v>0.45</v>
      </c>
      <c r="K61">
        <v>-0.21</v>
      </c>
      <c r="L61">
        <v>1.24</v>
      </c>
      <c r="M61">
        <v>-0.03</v>
      </c>
      <c r="N61" s="3">
        <f t="shared" si="0"/>
        <v>0.4008333333333334</v>
      </c>
      <c r="O61" s="3">
        <f t="shared" si="1"/>
        <v>0.15083333333333335</v>
      </c>
      <c r="P61" s="3">
        <f t="shared" si="2"/>
        <v>0.2325</v>
      </c>
      <c r="Q61" s="3">
        <f t="shared" si="3"/>
        <v>0.49722222222222223</v>
      </c>
      <c r="R61">
        <f t="shared" si="4"/>
        <v>1</v>
      </c>
    </row>
    <row r="62" spans="1:18" ht="15">
      <c r="A62" s="33">
        <v>1930</v>
      </c>
      <c r="B62">
        <v>0.97</v>
      </c>
      <c r="C62">
        <v>-1.06</v>
      </c>
      <c r="D62">
        <v>-0.43</v>
      </c>
      <c r="E62">
        <v>-0.7</v>
      </c>
      <c r="F62">
        <v>0.06</v>
      </c>
      <c r="G62">
        <v>0.58</v>
      </c>
      <c r="H62">
        <v>-0.45</v>
      </c>
      <c r="I62">
        <v>-0.53</v>
      </c>
      <c r="J62">
        <v>-0.2</v>
      </c>
      <c r="K62">
        <v>-0.38</v>
      </c>
      <c r="L62">
        <v>-0.31</v>
      </c>
      <c r="M62">
        <v>1.2</v>
      </c>
      <c r="N62" s="3">
        <f t="shared" si="0"/>
        <v>-0.10416666666666669</v>
      </c>
      <c r="O62" s="3">
        <f t="shared" si="1"/>
        <v>0.345</v>
      </c>
      <c r="P62" s="3">
        <f t="shared" si="2"/>
        <v>0.15083333333333335</v>
      </c>
      <c r="Q62" s="3">
        <f t="shared" si="3"/>
        <v>0.4855555555555555</v>
      </c>
      <c r="R62">
        <f t="shared" si="4"/>
        <v>1</v>
      </c>
    </row>
    <row r="63" spans="1:18" ht="15">
      <c r="A63" s="33">
        <v>1931</v>
      </c>
      <c r="B63">
        <v>0.08</v>
      </c>
      <c r="C63">
        <v>1.56</v>
      </c>
      <c r="D63">
        <v>1.13</v>
      </c>
      <c r="E63">
        <v>1.28</v>
      </c>
      <c r="F63">
        <v>1.66</v>
      </c>
      <c r="G63">
        <v>0.39</v>
      </c>
      <c r="H63">
        <v>1.49</v>
      </c>
      <c r="I63">
        <v>0.02</v>
      </c>
      <c r="J63">
        <v>-0.01</v>
      </c>
      <c r="K63">
        <v>-0.17</v>
      </c>
      <c r="L63">
        <v>0.34</v>
      </c>
      <c r="M63">
        <v>1.09</v>
      </c>
      <c r="N63" s="3">
        <f t="shared" si="0"/>
        <v>0.7383333333333333</v>
      </c>
      <c r="O63" s="3">
        <f t="shared" si="1"/>
        <v>0.2044444444444444</v>
      </c>
      <c r="P63" s="3">
        <f t="shared" si="2"/>
        <v>0.345</v>
      </c>
      <c r="Q63" s="3">
        <f t="shared" si="3"/>
        <v>0.2325</v>
      </c>
      <c r="R63">
        <f t="shared" si="4"/>
        <v>1</v>
      </c>
    </row>
    <row r="64" spans="1:18" ht="15">
      <c r="A64" s="33">
        <v>1932</v>
      </c>
      <c r="B64">
        <v>-0.26</v>
      </c>
      <c r="C64">
        <v>-0.58</v>
      </c>
      <c r="D64">
        <v>0.51</v>
      </c>
      <c r="E64">
        <v>1.15</v>
      </c>
      <c r="F64">
        <v>0.64</v>
      </c>
      <c r="G64">
        <v>0.1</v>
      </c>
      <c r="H64">
        <v>-0.12</v>
      </c>
      <c r="I64">
        <v>-0.14</v>
      </c>
      <c r="J64">
        <v>-0.4</v>
      </c>
      <c r="K64">
        <v>-0.29</v>
      </c>
      <c r="L64">
        <v>-0.88</v>
      </c>
      <c r="M64">
        <v>0.02</v>
      </c>
      <c r="N64" s="3">
        <f t="shared" si="0"/>
        <v>-0.020833333333333343</v>
      </c>
      <c r="O64" s="3">
        <f t="shared" si="1"/>
        <v>0.012499999999999956</v>
      </c>
      <c r="P64" s="3">
        <f t="shared" si="2"/>
        <v>0.2044444444444444</v>
      </c>
      <c r="Q64" s="3">
        <f t="shared" si="3"/>
        <v>0.15083333333333335</v>
      </c>
      <c r="R64">
        <f t="shared" si="4"/>
        <v>1</v>
      </c>
    </row>
    <row r="65" spans="1:19" ht="15">
      <c r="A65" s="33">
        <v>1933</v>
      </c>
      <c r="B65">
        <v>0.29</v>
      </c>
      <c r="C65">
        <v>0.02</v>
      </c>
      <c r="D65">
        <v>0.15</v>
      </c>
      <c r="E65">
        <v>-0.05</v>
      </c>
      <c r="F65">
        <v>-0.5</v>
      </c>
      <c r="G65">
        <v>-0.68</v>
      </c>
      <c r="H65">
        <v>-1.81</v>
      </c>
      <c r="I65">
        <v>-1.56</v>
      </c>
      <c r="J65">
        <v>-2.28</v>
      </c>
      <c r="K65">
        <v>-1.19</v>
      </c>
      <c r="L65">
        <v>0.55</v>
      </c>
      <c r="M65">
        <v>-1.1</v>
      </c>
      <c r="N65" s="3">
        <f t="shared" si="0"/>
        <v>-0.68</v>
      </c>
      <c r="O65" s="3">
        <f t="shared" si="1"/>
        <v>0.16055555555555548</v>
      </c>
      <c r="P65" s="3">
        <f t="shared" si="2"/>
        <v>0.012499999999999956</v>
      </c>
      <c r="Q65" s="3">
        <f t="shared" si="3"/>
        <v>0.345</v>
      </c>
      <c r="R65">
        <f t="shared" si="4"/>
        <v>1</v>
      </c>
      <c r="S65">
        <f>IF(Cain!U10&gt;0,IF(Cain!U10&lt;0.03,0,1),IF(Cain!U10&gt;-0.03,0,-1))</f>
        <v>0</v>
      </c>
    </row>
    <row r="66" spans="1:21" ht="15">
      <c r="A66" s="33">
        <v>1934</v>
      </c>
      <c r="B66">
        <v>0.17</v>
      </c>
      <c r="C66">
        <v>0.68</v>
      </c>
      <c r="D66">
        <v>1.34</v>
      </c>
      <c r="E66">
        <v>1.63</v>
      </c>
      <c r="F66">
        <v>1.23</v>
      </c>
      <c r="G66">
        <v>0.51</v>
      </c>
      <c r="H66">
        <v>0.44</v>
      </c>
      <c r="I66">
        <v>1.54</v>
      </c>
      <c r="J66">
        <v>1.25</v>
      </c>
      <c r="K66">
        <v>2.1</v>
      </c>
      <c r="L66">
        <v>1.63</v>
      </c>
      <c r="M66">
        <v>1.67</v>
      </c>
      <c r="N66" s="3">
        <f t="shared" si="0"/>
        <v>1.1824999999999999</v>
      </c>
      <c r="O66" s="3">
        <f t="shared" si="1"/>
        <v>0.433611111111111</v>
      </c>
      <c r="P66" s="3">
        <f t="shared" si="2"/>
        <v>0.16055555555555548</v>
      </c>
      <c r="Q66" s="3">
        <f t="shared" si="3"/>
        <v>0.2044444444444444</v>
      </c>
      <c r="R66">
        <f t="shared" si="4"/>
        <v>1</v>
      </c>
      <c r="S66">
        <f>IF(Cain!U11&gt;0,IF(Cain!U11&lt;0.03,0,1),IF(Cain!U11&gt;-0.03,0,-1))</f>
        <v>-1</v>
      </c>
      <c r="T66">
        <f aca="true" t="shared" si="5" ref="T66:T129">R66+S66</f>
        <v>0</v>
      </c>
      <c r="U66">
        <f>IF(T66=0,R66,0)</f>
        <v>1</v>
      </c>
    </row>
    <row r="67" spans="1:21" ht="15">
      <c r="A67" s="33">
        <v>1935</v>
      </c>
      <c r="B67">
        <v>1.01</v>
      </c>
      <c r="C67">
        <v>0.79</v>
      </c>
      <c r="D67">
        <v>-0.11</v>
      </c>
      <c r="E67">
        <v>1.1</v>
      </c>
      <c r="F67">
        <v>0.99</v>
      </c>
      <c r="G67">
        <v>1.39</v>
      </c>
      <c r="H67">
        <v>0.68</v>
      </c>
      <c r="I67">
        <v>0.63</v>
      </c>
      <c r="J67">
        <v>0.98</v>
      </c>
      <c r="K67">
        <v>0.21</v>
      </c>
      <c r="L67">
        <v>0.13</v>
      </c>
      <c r="M67">
        <v>1.78</v>
      </c>
      <c r="N67" s="3">
        <f t="shared" si="0"/>
        <v>0.7983333333333332</v>
      </c>
      <c r="O67" s="3">
        <f t="shared" si="1"/>
        <v>1.2372222222222222</v>
      </c>
      <c r="P67" s="3">
        <f t="shared" si="2"/>
        <v>0.433611111111111</v>
      </c>
      <c r="Q67" s="3">
        <f t="shared" si="3"/>
        <v>0.012499999999999956</v>
      </c>
      <c r="R67">
        <f t="shared" si="4"/>
        <v>1</v>
      </c>
      <c r="S67">
        <f>IF(Cain!U12&gt;0,IF(Cain!U12&lt;0.03,0,1),IF(Cain!U12&gt;-0.03,0,-1))</f>
        <v>-1</v>
      </c>
      <c r="T67">
        <f t="shared" si="5"/>
        <v>0</v>
      </c>
      <c r="U67">
        <f aca="true" t="shared" si="6" ref="U67:U130">IF(T67=0,R67,0)</f>
        <v>1</v>
      </c>
    </row>
    <row r="68" spans="1:21" ht="15">
      <c r="A68" s="33">
        <v>1936</v>
      </c>
      <c r="B68">
        <v>1.79</v>
      </c>
      <c r="C68">
        <v>1.75</v>
      </c>
      <c r="D68">
        <v>1.36</v>
      </c>
      <c r="E68">
        <v>1.32</v>
      </c>
      <c r="F68">
        <v>1.83</v>
      </c>
      <c r="G68">
        <v>2.37</v>
      </c>
      <c r="H68">
        <v>2.57</v>
      </c>
      <c r="I68">
        <v>1.71</v>
      </c>
      <c r="J68">
        <v>0.04</v>
      </c>
      <c r="K68">
        <v>2.1</v>
      </c>
      <c r="L68">
        <v>2.65</v>
      </c>
      <c r="M68">
        <v>1.28</v>
      </c>
      <c r="N68" s="3">
        <f t="shared" si="0"/>
        <v>1.7308333333333337</v>
      </c>
      <c r="O68" s="3">
        <f t="shared" si="1"/>
        <v>0.9511111111111111</v>
      </c>
      <c r="P68" s="3">
        <f t="shared" si="2"/>
        <v>1.2372222222222222</v>
      </c>
      <c r="Q68" s="3">
        <f t="shared" si="3"/>
        <v>0.16055555555555548</v>
      </c>
      <c r="R68">
        <f t="shared" si="4"/>
        <v>1</v>
      </c>
      <c r="S68">
        <f>IF(Cain!U13&gt;0,IF(Cain!U13&lt;0.03,0,1),IF(Cain!U13&gt;-0.03,0,-1))</f>
        <v>0</v>
      </c>
      <c r="U68">
        <f t="shared" si="6"/>
        <v>1</v>
      </c>
    </row>
    <row r="69" spans="1:21" ht="15">
      <c r="A69" s="33">
        <v>1937</v>
      </c>
      <c r="B69">
        <v>0</v>
      </c>
      <c r="C69">
        <v>-0.49</v>
      </c>
      <c r="D69">
        <v>0.38</v>
      </c>
      <c r="E69">
        <v>0.2</v>
      </c>
      <c r="F69">
        <v>0.53</v>
      </c>
      <c r="G69">
        <v>1.75</v>
      </c>
      <c r="H69">
        <v>0.11</v>
      </c>
      <c r="I69">
        <v>-0.35</v>
      </c>
      <c r="J69">
        <v>0.63</v>
      </c>
      <c r="K69">
        <v>0.76</v>
      </c>
      <c r="L69">
        <v>-0.18</v>
      </c>
      <c r="M69">
        <v>0.55</v>
      </c>
      <c r="N69" s="3">
        <f t="shared" si="0"/>
        <v>0.32416666666666666</v>
      </c>
      <c r="O69" s="3">
        <f t="shared" si="1"/>
        <v>0.7366666666666667</v>
      </c>
      <c r="P69" s="3">
        <f t="shared" si="2"/>
        <v>0.9511111111111111</v>
      </c>
      <c r="Q69" s="3">
        <f t="shared" si="3"/>
        <v>0.433611111111111</v>
      </c>
      <c r="R69">
        <f t="shared" si="4"/>
        <v>1</v>
      </c>
      <c r="S69">
        <f>IF(Cain!U14&gt;0,IF(Cain!U14&lt;0.03,0,1),IF(Cain!U14&gt;-0.03,0,-1))</f>
        <v>1</v>
      </c>
      <c r="T69">
        <f t="shared" si="5"/>
        <v>2</v>
      </c>
      <c r="U69">
        <f t="shared" si="6"/>
        <v>0</v>
      </c>
    </row>
    <row r="70" spans="1:21" ht="15">
      <c r="A70" s="33">
        <v>1938</v>
      </c>
      <c r="B70">
        <v>0.5</v>
      </c>
      <c r="C70">
        <v>0.02</v>
      </c>
      <c r="D70">
        <v>0.24</v>
      </c>
      <c r="E70">
        <v>0.27</v>
      </c>
      <c r="F70">
        <v>-0.25</v>
      </c>
      <c r="G70">
        <v>-0.2</v>
      </c>
      <c r="H70">
        <v>-0.21</v>
      </c>
      <c r="I70">
        <v>-0.45</v>
      </c>
      <c r="J70">
        <v>-0.01</v>
      </c>
      <c r="K70">
        <v>0.07</v>
      </c>
      <c r="L70">
        <v>0.48</v>
      </c>
      <c r="M70">
        <v>1.4</v>
      </c>
      <c r="N70" s="3">
        <f t="shared" si="0"/>
        <v>0.155</v>
      </c>
      <c r="O70" s="3">
        <f t="shared" si="1"/>
        <v>0.18138888888888885</v>
      </c>
      <c r="P70" s="3">
        <f t="shared" si="2"/>
        <v>0.7366666666666667</v>
      </c>
      <c r="Q70" s="3">
        <f t="shared" si="3"/>
        <v>1.2372222222222222</v>
      </c>
      <c r="R70">
        <f t="shared" si="4"/>
        <v>1</v>
      </c>
      <c r="S70">
        <f>IF(Cain!U15&gt;0,IF(Cain!U15&lt;0.03,0,1),IF(Cain!U15&gt;-0.03,0,-1))</f>
        <v>-1</v>
      </c>
      <c r="T70">
        <f t="shared" si="5"/>
        <v>0</v>
      </c>
      <c r="U70">
        <f t="shared" si="6"/>
        <v>1</v>
      </c>
    </row>
    <row r="71" spans="1:21" ht="15">
      <c r="A71" s="33">
        <v>1939</v>
      </c>
      <c r="B71">
        <v>1.36</v>
      </c>
      <c r="C71">
        <v>0.07</v>
      </c>
      <c r="D71">
        <v>-0.39</v>
      </c>
      <c r="E71">
        <v>0.45</v>
      </c>
      <c r="F71">
        <v>0.98</v>
      </c>
      <c r="G71">
        <v>1.04</v>
      </c>
      <c r="H71">
        <v>-0.21</v>
      </c>
      <c r="I71">
        <v>-0.74</v>
      </c>
      <c r="J71">
        <v>-1.1</v>
      </c>
      <c r="K71">
        <v>-1.31</v>
      </c>
      <c r="L71">
        <v>-0.88</v>
      </c>
      <c r="M71">
        <v>1.51</v>
      </c>
      <c r="N71" s="3">
        <f t="shared" si="0"/>
        <v>0.06499999999999996</v>
      </c>
      <c r="O71" s="3">
        <f t="shared" si="1"/>
        <v>0.6630555555555556</v>
      </c>
      <c r="P71" s="3">
        <f t="shared" si="2"/>
        <v>0.18138888888888885</v>
      </c>
      <c r="Q71" s="3">
        <f t="shared" si="3"/>
        <v>0.9511111111111111</v>
      </c>
      <c r="R71">
        <f t="shared" si="4"/>
        <v>1</v>
      </c>
      <c r="S71">
        <f>IF(Cain!U16&gt;0,IF(Cain!U16&lt;0.03,0,1),IF(Cain!U16&gt;-0.03,0,-1))</f>
        <v>-1</v>
      </c>
      <c r="T71">
        <f t="shared" si="5"/>
        <v>0</v>
      </c>
      <c r="U71">
        <f t="shared" si="6"/>
        <v>1</v>
      </c>
    </row>
    <row r="72" spans="1:21" ht="15">
      <c r="A72" s="33">
        <v>1940</v>
      </c>
      <c r="B72">
        <v>2.03</v>
      </c>
      <c r="C72">
        <v>1.74</v>
      </c>
      <c r="D72">
        <v>1.89</v>
      </c>
      <c r="E72">
        <v>2.37</v>
      </c>
      <c r="F72">
        <v>2.32</v>
      </c>
      <c r="G72">
        <v>2.43</v>
      </c>
      <c r="H72">
        <v>2.12</v>
      </c>
      <c r="I72">
        <v>1.4</v>
      </c>
      <c r="J72">
        <v>1.1</v>
      </c>
      <c r="K72">
        <v>1.19</v>
      </c>
      <c r="L72">
        <v>0.68</v>
      </c>
      <c r="M72">
        <v>1.96</v>
      </c>
      <c r="N72" s="3">
        <f t="shared" si="0"/>
        <v>1.7691666666666668</v>
      </c>
      <c r="O72" s="3">
        <f t="shared" si="1"/>
        <v>1.276111111111111</v>
      </c>
      <c r="P72" s="3">
        <f t="shared" si="2"/>
        <v>0.6630555555555556</v>
      </c>
      <c r="Q72" s="3">
        <f t="shared" si="3"/>
        <v>0.7366666666666667</v>
      </c>
      <c r="R72">
        <f t="shared" si="4"/>
        <v>1</v>
      </c>
      <c r="S72">
        <f>IF(Cain!U17&gt;0,IF(Cain!U17&lt;0.03,0,1),IF(Cain!U17&gt;-0.03,0,-1))</f>
        <v>-1</v>
      </c>
      <c r="T72">
        <f t="shared" si="5"/>
        <v>0</v>
      </c>
      <c r="U72">
        <f t="shared" si="6"/>
        <v>1</v>
      </c>
    </row>
    <row r="73" spans="1:21" ht="15">
      <c r="A73" s="33">
        <v>1941</v>
      </c>
      <c r="B73">
        <v>2.14</v>
      </c>
      <c r="C73">
        <v>2.07</v>
      </c>
      <c r="D73">
        <v>2.41</v>
      </c>
      <c r="E73">
        <v>1.89</v>
      </c>
      <c r="F73">
        <v>2.25</v>
      </c>
      <c r="G73">
        <v>3.01</v>
      </c>
      <c r="H73">
        <v>2.33</v>
      </c>
      <c r="I73">
        <v>3.31</v>
      </c>
      <c r="J73">
        <v>1.99</v>
      </c>
      <c r="K73">
        <v>1.22</v>
      </c>
      <c r="L73">
        <v>0.4</v>
      </c>
      <c r="M73">
        <v>0.91</v>
      </c>
      <c r="N73" s="3">
        <f t="shared" si="0"/>
        <v>1.9941666666666664</v>
      </c>
      <c r="O73" s="3">
        <f t="shared" si="1"/>
        <v>1.4097222222222223</v>
      </c>
      <c r="P73" s="3">
        <f t="shared" si="2"/>
        <v>1.276111111111111</v>
      </c>
      <c r="Q73" s="3">
        <f t="shared" si="3"/>
        <v>0.18138888888888885</v>
      </c>
      <c r="R73">
        <f t="shared" si="4"/>
        <v>1</v>
      </c>
      <c r="S73">
        <f>IF(Cain!U18&gt;0,IF(Cain!U18&lt;0.03,0,1),IF(Cain!U18&gt;-0.03,0,-1))</f>
        <v>-1</v>
      </c>
      <c r="T73">
        <f t="shared" si="5"/>
        <v>0</v>
      </c>
      <c r="U73">
        <f t="shared" si="6"/>
        <v>1</v>
      </c>
    </row>
    <row r="74" spans="1:21" ht="15">
      <c r="A74" s="33">
        <v>1942</v>
      </c>
      <c r="B74">
        <v>1.01</v>
      </c>
      <c r="C74">
        <v>0.79</v>
      </c>
      <c r="D74">
        <v>0.29</v>
      </c>
      <c r="E74">
        <v>0.79</v>
      </c>
      <c r="F74">
        <v>0.84</v>
      </c>
      <c r="G74">
        <v>1.19</v>
      </c>
      <c r="H74">
        <v>0.12</v>
      </c>
      <c r="I74">
        <v>0.44</v>
      </c>
      <c r="J74">
        <v>0.68</v>
      </c>
      <c r="K74">
        <v>0.54</v>
      </c>
      <c r="L74">
        <v>-0.1</v>
      </c>
      <c r="M74">
        <v>-1</v>
      </c>
      <c r="N74" s="3">
        <f t="shared" si="0"/>
        <v>0.4658333333333334</v>
      </c>
      <c r="O74" s="3">
        <f t="shared" si="1"/>
        <v>0.8580555555555556</v>
      </c>
      <c r="P74" s="3">
        <f t="shared" si="2"/>
        <v>1.4097222222222223</v>
      </c>
      <c r="Q74" s="3">
        <f t="shared" si="3"/>
        <v>0.6630555555555556</v>
      </c>
      <c r="R74">
        <f t="shared" si="4"/>
        <v>1</v>
      </c>
      <c r="S74">
        <f>IF(Cain!U19&gt;0,IF(Cain!U19&lt;0.03,0,1),IF(Cain!U19&gt;-0.03,0,-1))</f>
        <v>-1</v>
      </c>
      <c r="T74">
        <f t="shared" si="5"/>
        <v>0</v>
      </c>
      <c r="U74">
        <f t="shared" si="6"/>
        <v>1</v>
      </c>
    </row>
    <row r="75" spans="1:21" ht="15">
      <c r="A75" s="33">
        <v>1943</v>
      </c>
      <c r="B75">
        <v>-0.18</v>
      </c>
      <c r="C75">
        <v>0.02</v>
      </c>
      <c r="D75">
        <v>0.26</v>
      </c>
      <c r="E75">
        <v>1.08</v>
      </c>
      <c r="F75">
        <v>0.43</v>
      </c>
      <c r="G75">
        <v>0.68</v>
      </c>
      <c r="H75">
        <v>-0.36</v>
      </c>
      <c r="I75">
        <v>-0.9</v>
      </c>
      <c r="J75">
        <v>-0.49</v>
      </c>
      <c r="K75">
        <v>-0.04</v>
      </c>
      <c r="L75">
        <v>0.29</v>
      </c>
      <c r="M75">
        <v>0.58</v>
      </c>
      <c r="N75" s="3">
        <f t="shared" si="0"/>
        <v>0.11416666666666668</v>
      </c>
      <c r="O75" s="3">
        <f t="shared" si="1"/>
        <v>0.1511111111111111</v>
      </c>
      <c r="P75" s="3">
        <f t="shared" si="2"/>
        <v>0.8580555555555556</v>
      </c>
      <c r="Q75" s="3">
        <f t="shared" si="3"/>
        <v>1.276111111111111</v>
      </c>
      <c r="R75">
        <f t="shared" si="4"/>
        <v>1</v>
      </c>
      <c r="S75">
        <f>IF(Cain!U20&gt;0,IF(Cain!U20&lt;0.03,0,1),IF(Cain!U20&gt;-0.03,0,-1))</f>
        <v>-1</v>
      </c>
      <c r="T75">
        <f t="shared" si="5"/>
        <v>0</v>
      </c>
      <c r="U75">
        <f t="shared" si="6"/>
        <v>1</v>
      </c>
    </row>
    <row r="76" spans="1:21" ht="15">
      <c r="A76" s="33">
        <v>1944</v>
      </c>
      <c r="B76">
        <v>0.18</v>
      </c>
      <c r="C76">
        <v>0.17</v>
      </c>
      <c r="D76">
        <v>0.08</v>
      </c>
      <c r="E76">
        <v>0.72</v>
      </c>
      <c r="F76">
        <v>-0.35</v>
      </c>
      <c r="G76">
        <v>-0.98</v>
      </c>
      <c r="H76">
        <v>-0.4</v>
      </c>
      <c r="I76">
        <v>-0.51</v>
      </c>
      <c r="J76">
        <v>-0.56</v>
      </c>
      <c r="K76">
        <v>-0.4</v>
      </c>
      <c r="L76">
        <v>0.33</v>
      </c>
      <c r="M76">
        <v>0.2</v>
      </c>
      <c r="N76" s="3">
        <f t="shared" si="0"/>
        <v>-0.12666666666666668</v>
      </c>
      <c r="O76" s="3">
        <f t="shared" si="1"/>
        <v>-0.0675</v>
      </c>
      <c r="P76" s="3">
        <f t="shared" si="2"/>
        <v>0.1511111111111111</v>
      </c>
      <c r="Q76" s="3">
        <f t="shared" si="3"/>
        <v>1.4097222222222223</v>
      </c>
      <c r="R76">
        <f t="shared" si="4"/>
        <v>1</v>
      </c>
      <c r="S76">
        <f>IF(Cain!U21&gt;0,IF(Cain!U21&lt;0.03,0,1),IF(Cain!U21&gt;-0.03,0,-1))</f>
        <v>-1</v>
      </c>
      <c r="T76">
        <f t="shared" si="5"/>
        <v>0</v>
      </c>
      <c r="U76">
        <f t="shared" si="6"/>
        <v>1</v>
      </c>
    </row>
    <row r="77" spans="1:21" ht="15">
      <c r="A77" s="33">
        <v>1945</v>
      </c>
      <c r="B77">
        <v>-1.02</v>
      </c>
      <c r="C77">
        <v>0.72</v>
      </c>
      <c r="D77">
        <v>-0.42</v>
      </c>
      <c r="E77">
        <v>-0.4</v>
      </c>
      <c r="F77">
        <v>-0.07</v>
      </c>
      <c r="G77">
        <v>0.56</v>
      </c>
      <c r="H77">
        <v>1.02</v>
      </c>
      <c r="I77">
        <v>0.18</v>
      </c>
      <c r="J77">
        <v>-0.27</v>
      </c>
      <c r="K77">
        <v>0.1</v>
      </c>
      <c r="L77">
        <v>-1.94</v>
      </c>
      <c r="M77">
        <v>-0.74</v>
      </c>
      <c r="N77" s="3">
        <f t="shared" si="0"/>
        <v>-0.19000000000000003</v>
      </c>
      <c r="O77" s="3">
        <f t="shared" si="1"/>
        <v>-0.3</v>
      </c>
      <c r="P77" s="3">
        <f t="shared" si="2"/>
        <v>-0.0675</v>
      </c>
      <c r="Q77" s="3">
        <f t="shared" si="3"/>
        <v>0.8580555555555556</v>
      </c>
      <c r="R77">
        <f t="shared" si="4"/>
        <v>1</v>
      </c>
      <c r="S77">
        <f>IF(Cain!U22&gt;0,IF(Cain!U22&lt;0.03,0,1),IF(Cain!U22&gt;-0.03,0,-1))</f>
        <v>0</v>
      </c>
      <c r="U77">
        <f t="shared" si="6"/>
        <v>1</v>
      </c>
    </row>
    <row r="78" spans="1:21" ht="15">
      <c r="A78" s="33">
        <v>1946</v>
      </c>
      <c r="B78">
        <v>-0.91</v>
      </c>
      <c r="C78">
        <v>-0.32</v>
      </c>
      <c r="D78">
        <v>-0.41</v>
      </c>
      <c r="E78">
        <v>-0.78</v>
      </c>
      <c r="F78">
        <v>0.5</v>
      </c>
      <c r="G78">
        <v>-0.86</v>
      </c>
      <c r="H78">
        <v>-0.84</v>
      </c>
      <c r="I78">
        <v>-0.36</v>
      </c>
      <c r="J78">
        <v>-0.22</v>
      </c>
      <c r="K78">
        <v>-0.36</v>
      </c>
      <c r="L78">
        <v>-1.48</v>
      </c>
      <c r="M78">
        <v>-0.96</v>
      </c>
      <c r="N78" s="3">
        <f t="shared" si="0"/>
        <v>-0.5833333333333333</v>
      </c>
      <c r="O78" s="3">
        <f t="shared" si="1"/>
        <v>-0.0911111111111111</v>
      </c>
      <c r="P78" s="3">
        <f t="shared" si="2"/>
        <v>-0.3</v>
      </c>
      <c r="Q78" s="3">
        <f t="shared" si="3"/>
        <v>0.1511111111111111</v>
      </c>
      <c r="R78">
        <f t="shared" si="4"/>
        <v>1</v>
      </c>
      <c r="S78">
        <f>IF(Cain!U23&gt;0,IF(Cain!U23&lt;0.03,0,1),IF(Cain!U23&gt;-0.03,0,-1))</f>
        <v>1</v>
      </c>
      <c r="T78">
        <f t="shared" si="5"/>
        <v>2</v>
      </c>
      <c r="U78">
        <f t="shared" si="6"/>
        <v>0</v>
      </c>
    </row>
    <row r="79" spans="1:21" ht="15">
      <c r="A79" s="33">
        <v>1947</v>
      </c>
      <c r="B79">
        <v>-0.73</v>
      </c>
      <c r="C79">
        <v>-0.29</v>
      </c>
      <c r="D79">
        <v>1.17</v>
      </c>
      <c r="E79">
        <v>0.7</v>
      </c>
      <c r="F79">
        <v>0.37</v>
      </c>
      <c r="G79">
        <v>1.36</v>
      </c>
      <c r="H79">
        <v>0.16</v>
      </c>
      <c r="I79">
        <v>0.3</v>
      </c>
      <c r="J79">
        <v>0.58</v>
      </c>
      <c r="K79">
        <v>0.85</v>
      </c>
      <c r="L79">
        <v>-0.14</v>
      </c>
      <c r="M79">
        <v>1.67</v>
      </c>
      <c r="N79" s="3">
        <f t="shared" si="0"/>
        <v>0.5</v>
      </c>
      <c r="O79" s="3">
        <f t="shared" si="1"/>
        <v>-0.31916666666666665</v>
      </c>
      <c r="P79" s="3">
        <f t="shared" si="2"/>
        <v>-0.0911111111111111</v>
      </c>
      <c r="Q79" s="3">
        <f t="shared" si="3"/>
        <v>-0.0675</v>
      </c>
      <c r="R79">
        <f t="shared" si="4"/>
        <v>-1</v>
      </c>
      <c r="S79">
        <f>IF(Cain!U24&gt;0,IF(Cain!U24&lt;0.03,0,1),IF(Cain!U24&gt;-0.03,0,-1))</f>
        <v>1</v>
      </c>
      <c r="T79">
        <f t="shared" si="5"/>
        <v>0</v>
      </c>
      <c r="U79">
        <f t="shared" si="6"/>
        <v>-1</v>
      </c>
    </row>
    <row r="80" spans="1:21" ht="15">
      <c r="A80" s="33">
        <v>1948</v>
      </c>
      <c r="B80">
        <v>-0.11</v>
      </c>
      <c r="C80">
        <v>-0.74</v>
      </c>
      <c r="D80">
        <v>-0.03</v>
      </c>
      <c r="E80">
        <v>-1.33</v>
      </c>
      <c r="F80">
        <v>-0.23</v>
      </c>
      <c r="G80">
        <v>0.08</v>
      </c>
      <c r="H80">
        <v>-0.92</v>
      </c>
      <c r="I80">
        <v>-1.56</v>
      </c>
      <c r="J80">
        <v>-1.74</v>
      </c>
      <c r="K80">
        <v>-1.32</v>
      </c>
      <c r="L80">
        <v>-0.89</v>
      </c>
      <c r="M80">
        <v>-1.7</v>
      </c>
      <c r="N80" s="3">
        <f t="shared" si="0"/>
        <v>-0.8741666666666666</v>
      </c>
      <c r="O80" s="3">
        <f t="shared" si="1"/>
        <v>-0.5341666666666667</v>
      </c>
      <c r="P80" s="3">
        <f t="shared" si="2"/>
        <v>-0.31916666666666665</v>
      </c>
      <c r="Q80" s="3">
        <f t="shared" si="3"/>
        <v>-0.3</v>
      </c>
      <c r="R80">
        <f t="shared" si="4"/>
        <v>-1</v>
      </c>
      <c r="S80">
        <f>IF(Cain!U25&gt;0,IF(Cain!U25&lt;0.03,0,1),IF(Cain!U25&gt;-0.03,0,-1))</f>
        <v>0</v>
      </c>
      <c r="U80">
        <f t="shared" si="6"/>
        <v>-1</v>
      </c>
    </row>
    <row r="81" spans="1:21" ht="15">
      <c r="A81" s="33">
        <v>1949</v>
      </c>
      <c r="B81">
        <v>-2.01</v>
      </c>
      <c r="C81">
        <v>-3.6</v>
      </c>
      <c r="D81">
        <v>-1</v>
      </c>
      <c r="E81">
        <v>-0.53</v>
      </c>
      <c r="F81">
        <v>-1.07</v>
      </c>
      <c r="G81">
        <v>-0.7</v>
      </c>
      <c r="H81">
        <v>-0.56</v>
      </c>
      <c r="I81">
        <v>-1.3</v>
      </c>
      <c r="J81">
        <v>-0.93</v>
      </c>
      <c r="K81">
        <v>-1.41</v>
      </c>
      <c r="L81">
        <v>-0.83</v>
      </c>
      <c r="M81">
        <v>-0.8</v>
      </c>
      <c r="N81" s="3">
        <f t="shared" si="0"/>
        <v>-1.2283333333333333</v>
      </c>
      <c r="O81" s="3">
        <f t="shared" si="1"/>
        <v>-1.3041666666666665</v>
      </c>
      <c r="P81" s="3">
        <f t="shared" si="2"/>
        <v>-0.5341666666666667</v>
      </c>
      <c r="Q81" s="3">
        <f t="shared" si="3"/>
        <v>-0.0911111111111111</v>
      </c>
      <c r="R81">
        <f t="shared" si="4"/>
        <v>-1</v>
      </c>
      <c r="S81">
        <f>IF(Cain!U26&gt;0,IF(Cain!U26&lt;0.03,0,1),IF(Cain!U26&gt;-0.03,0,-1))</f>
        <v>1</v>
      </c>
      <c r="T81">
        <f t="shared" si="5"/>
        <v>0</v>
      </c>
      <c r="U81">
        <f t="shared" si="6"/>
        <v>-1</v>
      </c>
    </row>
    <row r="82" spans="1:21" ht="15">
      <c r="A82" s="33">
        <v>1950</v>
      </c>
      <c r="B82">
        <v>-2.13</v>
      </c>
      <c r="C82">
        <v>-2.91</v>
      </c>
      <c r="D82">
        <v>-1.13</v>
      </c>
      <c r="E82">
        <v>-1.2</v>
      </c>
      <c r="F82">
        <v>-2.23</v>
      </c>
      <c r="G82">
        <v>-1.77</v>
      </c>
      <c r="H82">
        <v>-2.93</v>
      </c>
      <c r="I82">
        <v>-0.7</v>
      </c>
      <c r="J82">
        <v>-2.14</v>
      </c>
      <c r="K82">
        <v>-1.36</v>
      </c>
      <c r="L82">
        <v>-2.46</v>
      </c>
      <c r="M82">
        <v>-0.76</v>
      </c>
      <c r="N82" s="3">
        <f t="shared" si="0"/>
        <v>-1.8099999999999998</v>
      </c>
      <c r="O82" s="3">
        <f t="shared" si="1"/>
        <v>-1.2691666666666666</v>
      </c>
      <c r="P82" s="3">
        <f t="shared" si="2"/>
        <v>-1.3041666666666665</v>
      </c>
      <c r="Q82" s="3">
        <f t="shared" si="3"/>
        <v>-0.31916666666666665</v>
      </c>
      <c r="R82">
        <f t="shared" si="4"/>
        <v>-1</v>
      </c>
      <c r="S82">
        <f>IF(Cain!U27&gt;0,IF(Cain!U27&lt;0.03,0,1),IF(Cain!U27&gt;-0.03,0,-1))</f>
        <v>1</v>
      </c>
      <c r="T82">
        <f t="shared" si="5"/>
        <v>0</v>
      </c>
      <c r="U82">
        <f t="shared" si="6"/>
        <v>-1</v>
      </c>
    </row>
    <row r="83" spans="1:21" ht="15">
      <c r="A83" s="33">
        <v>1951</v>
      </c>
      <c r="B83">
        <v>-1.54</v>
      </c>
      <c r="C83">
        <v>-1.06</v>
      </c>
      <c r="D83">
        <v>-1.9</v>
      </c>
      <c r="E83">
        <v>-0.36</v>
      </c>
      <c r="F83">
        <v>-0.25</v>
      </c>
      <c r="G83">
        <v>-1.09</v>
      </c>
      <c r="H83">
        <v>0.7</v>
      </c>
      <c r="I83">
        <v>-1.37</v>
      </c>
      <c r="J83">
        <v>-0.08</v>
      </c>
      <c r="K83">
        <v>-0.32</v>
      </c>
      <c r="L83">
        <v>-0.28</v>
      </c>
      <c r="M83">
        <v>-1.68</v>
      </c>
      <c r="N83" s="3">
        <f t="shared" si="0"/>
        <v>-0.7691666666666667</v>
      </c>
      <c r="O83" s="3">
        <f t="shared" si="1"/>
        <v>-1.1483333333333332</v>
      </c>
      <c r="P83" s="3">
        <f t="shared" si="2"/>
        <v>-1.2691666666666666</v>
      </c>
      <c r="Q83" s="3">
        <f t="shared" si="3"/>
        <v>-0.5341666666666667</v>
      </c>
      <c r="R83">
        <f t="shared" si="4"/>
        <v>-1</v>
      </c>
      <c r="S83">
        <f>IF(Cain!U28&gt;0,IF(Cain!U28&lt;0.03,0,1),IF(Cain!U28&gt;-0.03,0,-1))</f>
        <v>1</v>
      </c>
      <c r="T83">
        <f t="shared" si="5"/>
        <v>0</v>
      </c>
      <c r="U83">
        <f t="shared" si="6"/>
        <v>-1</v>
      </c>
    </row>
    <row r="84" spans="1:21" ht="15">
      <c r="A84" s="33">
        <v>1952</v>
      </c>
      <c r="B84">
        <v>-2.01</v>
      </c>
      <c r="C84">
        <v>-0.46</v>
      </c>
      <c r="D84">
        <v>-0.63</v>
      </c>
      <c r="E84">
        <v>-1.05</v>
      </c>
      <c r="F84">
        <v>-1</v>
      </c>
      <c r="G84">
        <v>-1.43</v>
      </c>
      <c r="H84">
        <v>-1.25</v>
      </c>
      <c r="I84">
        <v>-0.6</v>
      </c>
      <c r="J84">
        <v>-0.89</v>
      </c>
      <c r="K84">
        <v>-0.35</v>
      </c>
      <c r="L84">
        <v>-0.76</v>
      </c>
      <c r="M84">
        <v>0.04</v>
      </c>
      <c r="N84" s="3">
        <f t="shared" si="0"/>
        <v>-0.8658333333333333</v>
      </c>
      <c r="O84" s="3">
        <f t="shared" si="1"/>
        <v>-0.5972222222222222</v>
      </c>
      <c r="P84" s="3">
        <f t="shared" si="2"/>
        <v>-1.1483333333333332</v>
      </c>
      <c r="Q84" s="3">
        <f t="shared" si="3"/>
        <v>-1.3041666666666665</v>
      </c>
      <c r="R84">
        <f t="shared" si="4"/>
        <v>-1</v>
      </c>
      <c r="S84">
        <f>IF(Cain!U29&gt;0,IF(Cain!U29&lt;0.03,0,1),IF(Cain!U29&gt;-0.03,0,-1))</f>
        <v>1</v>
      </c>
      <c r="T84">
        <f t="shared" si="5"/>
        <v>0</v>
      </c>
      <c r="U84">
        <f t="shared" si="6"/>
        <v>-1</v>
      </c>
    </row>
    <row r="85" spans="1:21" ht="15">
      <c r="A85" s="33">
        <v>1953</v>
      </c>
      <c r="B85">
        <v>-0.57</v>
      </c>
      <c r="C85">
        <v>-0.07</v>
      </c>
      <c r="D85">
        <v>-1.12</v>
      </c>
      <c r="E85">
        <v>0.05</v>
      </c>
      <c r="F85">
        <v>0.43</v>
      </c>
      <c r="G85">
        <v>0.29</v>
      </c>
      <c r="H85">
        <v>0.74</v>
      </c>
      <c r="I85">
        <v>0.05</v>
      </c>
      <c r="J85">
        <v>-0.63</v>
      </c>
      <c r="K85">
        <v>-1.09</v>
      </c>
      <c r="L85">
        <v>-0.03</v>
      </c>
      <c r="M85">
        <v>0.07</v>
      </c>
      <c r="N85" s="3">
        <f t="shared" si="0"/>
        <v>-0.15666666666666668</v>
      </c>
      <c r="O85" s="3">
        <f t="shared" si="1"/>
        <v>-0.43777777777777777</v>
      </c>
      <c r="P85" s="3">
        <f t="shared" si="2"/>
        <v>-0.5972222222222222</v>
      </c>
      <c r="Q85" s="3">
        <f t="shared" si="3"/>
        <v>-1.2691666666666666</v>
      </c>
      <c r="R85">
        <f t="shared" si="4"/>
        <v>-1</v>
      </c>
      <c r="S85">
        <f>IF(Cain!U30&gt;0,IF(Cain!U30&lt;0.03,0,1),IF(Cain!U30&gt;-0.03,0,-1))</f>
        <v>1</v>
      </c>
      <c r="T85">
        <f t="shared" si="5"/>
        <v>0</v>
      </c>
      <c r="U85">
        <f t="shared" si="6"/>
        <v>-1</v>
      </c>
    </row>
    <row r="86" spans="1:21" ht="15">
      <c r="A86" s="33">
        <v>1954</v>
      </c>
      <c r="B86">
        <v>-1.32</v>
      </c>
      <c r="C86">
        <v>-1.61</v>
      </c>
      <c r="D86">
        <v>-0.52</v>
      </c>
      <c r="E86">
        <v>-1.33</v>
      </c>
      <c r="F86">
        <v>0.01</v>
      </c>
      <c r="G86">
        <v>0.97</v>
      </c>
      <c r="H86">
        <v>0.43</v>
      </c>
      <c r="I86">
        <v>0.08</v>
      </c>
      <c r="J86">
        <v>-0.94</v>
      </c>
      <c r="K86">
        <v>0.52</v>
      </c>
      <c r="L86">
        <v>0.72</v>
      </c>
      <c r="M86">
        <v>-0.5</v>
      </c>
      <c r="N86" s="3">
        <f t="shared" si="0"/>
        <v>-0.29083333333333333</v>
      </c>
      <c r="O86" s="3">
        <f t="shared" si="1"/>
        <v>-0.798611111111111</v>
      </c>
      <c r="P86" s="3">
        <f t="shared" si="2"/>
        <v>-0.43777777777777777</v>
      </c>
      <c r="Q86" s="3">
        <f t="shared" si="3"/>
        <v>-1.1483333333333332</v>
      </c>
      <c r="R86">
        <f t="shared" si="4"/>
        <v>-1</v>
      </c>
      <c r="S86">
        <f>IF(Cain!U31&gt;0,IF(Cain!U31&lt;0.03,0,1),IF(Cain!U31&gt;-0.03,0,-1))</f>
        <v>1</v>
      </c>
      <c r="T86">
        <f t="shared" si="5"/>
        <v>0</v>
      </c>
      <c r="U86">
        <f t="shared" si="6"/>
        <v>-1</v>
      </c>
    </row>
    <row r="87" spans="1:21" ht="15">
      <c r="A87" s="33">
        <v>1955</v>
      </c>
      <c r="B87">
        <v>0.2</v>
      </c>
      <c r="C87">
        <v>-1.52</v>
      </c>
      <c r="D87">
        <v>-1.26</v>
      </c>
      <c r="E87">
        <v>-1.97</v>
      </c>
      <c r="F87">
        <v>-1.21</v>
      </c>
      <c r="G87">
        <v>-2.44</v>
      </c>
      <c r="H87">
        <v>-2.35</v>
      </c>
      <c r="I87">
        <v>-2.25</v>
      </c>
      <c r="J87">
        <v>-1.95</v>
      </c>
      <c r="K87">
        <v>-2.8</v>
      </c>
      <c r="L87">
        <v>-3.08</v>
      </c>
      <c r="M87">
        <v>-2.75</v>
      </c>
      <c r="N87" s="3">
        <f t="shared" si="0"/>
        <v>-1.948333333333333</v>
      </c>
      <c r="O87" s="3">
        <f t="shared" si="1"/>
        <v>-1.3477777777777777</v>
      </c>
      <c r="P87" s="3">
        <f t="shared" si="2"/>
        <v>-0.798611111111111</v>
      </c>
      <c r="Q87" s="3">
        <f t="shared" si="3"/>
        <v>-0.5972222222222222</v>
      </c>
      <c r="R87">
        <f t="shared" si="4"/>
        <v>-1</v>
      </c>
      <c r="S87">
        <f>IF(Cain!U32&gt;0,IF(Cain!U32&lt;0.03,0,1),IF(Cain!U32&gt;-0.03,0,-1))</f>
        <v>1</v>
      </c>
      <c r="T87">
        <f t="shared" si="5"/>
        <v>0</v>
      </c>
      <c r="U87">
        <f t="shared" si="6"/>
        <v>-1</v>
      </c>
    </row>
    <row r="88" spans="1:21" ht="15">
      <c r="A88" s="33">
        <v>1956</v>
      </c>
      <c r="B88">
        <v>-2.48</v>
      </c>
      <c r="C88">
        <v>-2.74</v>
      </c>
      <c r="D88">
        <v>-2.56</v>
      </c>
      <c r="E88">
        <v>-2.17</v>
      </c>
      <c r="F88">
        <v>-1.41</v>
      </c>
      <c r="G88">
        <v>-1.7</v>
      </c>
      <c r="H88">
        <v>-1.03</v>
      </c>
      <c r="I88">
        <v>-1.16</v>
      </c>
      <c r="J88">
        <v>-0.71</v>
      </c>
      <c r="K88">
        <v>-2.3</v>
      </c>
      <c r="L88">
        <v>-2.11</v>
      </c>
      <c r="M88">
        <v>-1.28</v>
      </c>
      <c r="N88" s="3">
        <f t="shared" si="0"/>
        <v>-1.804166666666667</v>
      </c>
      <c r="O88" s="3">
        <f t="shared" si="1"/>
        <v>-1.175</v>
      </c>
      <c r="P88" s="3">
        <f t="shared" si="2"/>
        <v>-1.3477777777777777</v>
      </c>
      <c r="Q88" s="3">
        <f t="shared" si="3"/>
        <v>-0.43777777777777777</v>
      </c>
      <c r="R88">
        <f t="shared" si="4"/>
        <v>-1</v>
      </c>
      <c r="S88">
        <f>IF(Cain!U33&gt;0,IF(Cain!U33&lt;0.03,0,1),IF(Cain!U33&gt;-0.03,0,-1))</f>
        <v>1</v>
      </c>
      <c r="T88">
        <f t="shared" si="5"/>
        <v>0</v>
      </c>
      <c r="U88">
        <f t="shared" si="6"/>
        <v>-1</v>
      </c>
    </row>
    <row r="89" spans="1:21" ht="15">
      <c r="A89" s="33">
        <v>1957</v>
      </c>
      <c r="B89">
        <v>-1.82</v>
      </c>
      <c r="C89">
        <v>-0.68</v>
      </c>
      <c r="D89">
        <v>0.03</v>
      </c>
      <c r="E89">
        <v>-0.58</v>
      </c>
      <c r="F89">
        <v>0.57</v>
      </c>
      <c r="G89">
        <v>1.76</v>
      </c>
      <c r="H89">
        <v>0.72</v>
      </c>
      <c r="I89">
        <v>0.51</v>
      </c>
      <c r="J89">
        <v>1.59</v>
      </c>
      <c r="K89">
        <v>1.5</v>
      </c>
      <c r="L89">
        <v>-0.32</v>
      </c>
      <c r="M89">
        <v>-0.55</v>
      </c>
      <c r="N89" s="3">
        <f t="shared" si="0"/>
        <v>0.22749999999999995</v>
      </c>
      <c r="O89" s="3">
        <f t="shared" si="1"/>
        <v>-0.31111111111111117</v>
      </c>
      <c r="P89" s="3">
        <f t="shared" si="2"/>
        <v>-1.175</v>
      </c>
      <c r="Q89" s="3">
        <f t="shared" si="3"/>
        <v>-0.798611111111111</v>
      </c>
      <c r="R89">
        <f t="shared" si="4"/>
        <v>-1</v>
      </c>
      <c r="S89">
        <f>IF(Cain!U34&gt;0,IF(Cain!U34&lt;0.03,0,1),IF(Cain!U34&gt;-0.03,0,-1))</f>
        <v>1</v>
      </c>
      <c r="T89">
        <f t="shared" si="5"/>
        <v>0</v>
      </c>
      <c r="U89">
        <f t="shared" si="6"/>
        <v>-1</v>
      </c>
    </row>
    <row r="90" spans="1:21" ht="15">
      <c r="A90" s="33">
        <v>1958</v>
      </c>
      <c r="B90">
        <v>0.25</v>
      </c>
      <c r="C90">
        <v>0.62</v>
      </c>
      <c r="D90">
        <v>0.25</v>
      </c>
      <c r="E90">
        <v>1.06</v>
      </c>
      <c r="F90">
        <v>1.28</v>
      </c>
      <c r="G90">
        <v>1.33</v>
      </c>
      <c r="H90">
        <v>0.89</v>
      </c>
      <c r="I90">
        <v>1.06</v>
      </c>
      <c r="J90">
        <v>0.29</v>
      </c>
      <c r="K90">
        <v>0.01</v>
      </c>
      <c r="L90">
        <v>-0.18</v>
      </c>
      <c r="M90">
        <v>0.86</v>
      </c>
      <c r="N90" s="3">
        <f t="shared" si="0"/>
        <v>0.6433333333333334</v>
      </c>
      <c r="O90" s="3">
        <f t="shared" si="1"/>
        <v>0.28138888888888886</v>
      </c>
      <c r="P90" s="3">
        <f t="shared" si="2"/>
        <v>-0.31111111111111117</v>
      </c>
      <c r="Q90" s="3">
        <f t="shared" si="3"/>
        <v>-1.3477777777777777</v>
      </c>
      <c r="R90">
        <f t="shared" si="4"/>
        <v>-1</v>
      </c>
      <c r="S90">
        <f>IF(Cain!U35&gt;0,IF(Cain!U35&lt;0.03,0,1),IF(Cain!U35&gt;-0.03,0,-1))</f>
        <v>1</v>
      </c>
      <c r="T90">
        <f t="shared" si="5"/>
        <v>0</v>
      </c>
      <c r="U90">
        <f t="shared" si="6"/>
        <v>-1</v>
      </c>
    </row>
    <row r="91" spans="1:21" ht="15">
      <c r="A91" s="33">
        <v>1959</v>
      </c>
      <c r="B91">
        <v>0.69</v>
      </c>
      <c r="C91">
        <v>-0.43</v>
      </c>
      <c r="D91">
        <v>-0.95</v>
      </c>
      <c r="E91">
        <v>-0.02</v>
      </c>
      <c r="F91">
        <v>0.23</v>
      </c>
      <c r="G91">
        <v>0.44</v>
      </c>
      <c r="H91">
        <v>-0.5</v>
      </c>
      <c r="I91">
        <v>-0.62</v>
      </c>
      <c r="J91">
        <v>-0.85</v>
      </c>
      <c r="K91">
        <v>0.52</v>
      </c>
      <c r="L91">
        <v>1.11</v>
      </c>
      <c r="M91">
        <v>0.06</v>
      </c>
      <c r="N91" s="3">
        <f t="shared" si="0"/>
        <v>-0.026666666666666675</v>
      </c>
      <c r="O91" s="3">
        <f t="shared" si="1"/>
        <v>0.22472222222222224</v>
      </c>
      <c r="P91" s="3">
        <f t="shared" si="2"/>
        <v>0.28138888888888886</v>
      </c>
      <c r="Q91" s="3">
        <f t="shared" si="3"/>
        <v>-1.175</v>
      </c>
      <c r="R91">
        <f t="shared" si="4"/>
        <v>-1</v>
      </c>
      <c r="S91">
        <f>IF(Cain!U36&gt;0,IF(Cain!U36&lt;0.03,0,1),IF(Cain!U36&gt;-0.03,0,-1))</f>
        <v>1</v>
      </c>
      <c r="T91">
        <f t="shared" si="5"/>
        <v>0</v>
      </c>
      <c r="U91">
        <f t="shared" si="6"/>
        <v>-1</v>
      </c>
    </row>
    <row r="92" spans="1:21" ht="15">
      <c r="A92" s="33">
        <v>1960</v>
      </c>
      <c r="B92">
        <v>0.3</v>
      </c>
      <c r="C92">
        <v>0.52</v>
      </c>
      <c r="D92">
        <v>-0.21</v>
      </c>
      <c r="E92">
        <v>0.09</v>
      </c>
      <c r="F92">
        <v>0.91</v>
      </c>
      <c r="G92">
        <v>0.64</v>
      </c>
      <c r="H92">
        <v>-0.27</v>
      </c>
      <c r="I92">
        <v>-0.38</v>
      </c>
      <c r="J92">
        <v>-0.94</v>
      </c>
      <c r="K92">
        <v>0.09</v>
      </c>
      <c r="L92">
        <v>-0.23</v>
      </c>
      <c r="M92">
        <v>0.17</v>
      </c>
      <c r="N92" s="3">
        <f t="shared" si="0"/>
        <v>0.057500000000000016</v>
      </c>
      <c r="O92" s="3">
        <f t="shared" si="1"/>
        <v>-0.2622222222222222</v>
      </c>
      <c r="P92" s="3">
        <f t="shared" si="2"/>
        <v>0.22472222222222224</v>
      </c>
      <c r="Q92" s="3">
        <f t="shared" si="3"/>
        <v>-0.31111111111111117</v>
      </c>
      <c r="R92">
        <f t="shared" si="4"/>
        <v>-1</v>
      </c>
      <c r="S92">
        <f>IF(Cain!U37&gt;0,IF(Cain!U37&lt;0.03,0,1),IF(Cain!U37&gt;-0.03,0,-1))</f>
        <v>1</v>
      </c>
      <c r="T92">
        <f t="shared" si="5"/>
        <v>0</v>
      </c>
      <c r="U92">
        <f t="shared" si="6"/>
        <v>-1</v>
      </c>
    </row>
    <row r="93" spans="1:21" ht="15">
      <c r="A93" s="33">
        <v>1961</v>
      </c>
      <c r="B93">
        <v>1.18</v>
      </c>
      <c r="C93">
        <v>0.43</v>
      </c>
      <c r="D93">
        <v>0.09</v>
      </c>
      <c r="E93">
        <v>0.34</v>
      </c>
      <c r="F93">
        <v>-0.06</v>
      </c>
      <c r="G93">
        <v>-0.61</v>
      </c>
      <c r="H93">
        <v>-1.22</v>
      </c>
      <c r="I93">
        <v>-1.13</v>
      </c>
      <c r="J93">
        <v>-2.01</v>
      </c>
      <c r="K93">
        <v>-2.28</v>
      </c>
      <c r="L93">
        <v>-1.85</v>
      </c>
      <c r="M93">
        <v>-2.69</v>
      </c>
      <c r="N93" s="3">
        <f t="shared" si="0"/>
        <v>-0.8174999999999999</v>
      </c>
      <c r="O93" s="3">
        <f t="shared" si="1"/>
        <v>-0.6394444444444445</v>
      </c>
      <c r="P93" s="3">
        <f t="shared" si="2"/>
        <v>-0.2622222222222222</v>
      </c>
      <c r="Q93" s="3">
        <f t="shared" si="3"/>
        <v>0.28138888888888886</v>
      </c>
      <c r="R93">
        <f t="shared" si="4"/>
        <v>1</v>
      </c>
      <c r="S93">
        <f>IF(Cain!U38&gt;0,IF(Cain!U38&lt;0.03,0,1),IF(Cain!U38&gt;-0.03,0,-1))</f>
        <v>1</v>
      </c>
      <c r="T93">
        <f t="shared" si="5"/>
        <v>2</v>
      </c>
      <c r="U93">
        <f t="shared" si="6"/>
        <v>0</v>
      </c>
    </row>
    <row r="94" spans="1:21" ht="15">
      <c r="A94" s="33">
        <v>1962</v>
      </c>
      <c r="B94">
        <v>-1.29</v>
      </c>
      <c r="C94">
        <v>-1.15</v>
      </c>
      <c r="D94">
        <v>-1.42</v>
      </c>
      <c r="E94">
        <v>-0.8</v>
      </c>
      <c r="F94">
        <v>-1.22</v>
      </c>
      <c r="G94">
        <v>-1.62</v>
      </c>
      <c r="H94">
        <v>-1.46</v>
      </c>
      <c r="I94">
        <v>-0.48</v>
      </c>
      <c r="J94">
        <v>-1.58</v>
      </c>
      <c r="K94">
        <v>-1.55</v>
      </c>
      <c r="L94">
        <v>-0.37</v>
      </c>
      <c r="M94">
        <v>-0.96</v>
      </c>
      <c r="N94" s="3">
        <f t="shared" si="0"/>
        <v>-1.1583333333333334</v>
      </c>
      <c r="O94" s="3">
        <f t="shared" si="1"/>
        <v>-0.8872222222222222</v>
      </c>
      <c r="P94" s="3">
        <f t="shared" si="2"/>
        <v>-0.6394444444444445</v>
      </c>
      <c r="Q94" s="3">
        <f t="shared" si="3"/>
        <v>0.22472222222222224</v>
      </c>
      <c r="R94">
        <f t="shared" si="4"/>
        <v>1</v>
      </c>
      <c r="S94">
        <f>IF(Cain!U39&gt;0,IF(Cain!U39&lt;0.03,0,1),IF(Cain!U39&gt;-0.03,0,-1))</f>
        <v>1</v>
      </c>
      <c r="T94">
        <f t="shared" si="5"/>
        <v>2</v>
      </c>
      <c r="U94">
        <f t="shared" si="6"/>
        <v>0</v>
      </c>
    </row>
    <row r="95" spans="1:21" ht="15">
      <c r="A95" s="33">
        <v>1963</v>
      </c>
      <c r="B95">
        <v>-0.33</v>
      </c>
      <c r="C95">
        <v>-0.16</v>
      </c>
      <c r="D95">
        <v>-0.54</v>
      </c>
      <c r="E95">
        <v>-0.41</v>
      </c>
      <c r="F95">
        <v>-0.65</v>
      </c>
      <c r="G95">
        <v>-0.88</v>
      </c>
      <c r="H95">
        <v>-1</v>
      </c>
      <c r="I95">
        <v>-1.03</v>
      </c>
      <c r="J95">
        <v>0.45</v>
      </c>
      <c r="K95">
        <v>-0.52</v>
      </c>
      <c r="L95">
        <v>-2.08</v>
      </c>
      <c r="M95">
        <v>-1.08</v>
      </c>
      <c r="N95" s="3">
        <f t="shared" si="0"/>
        <v>-0.6858333333333334</v>
      </c>
      <c r="O95" s="3">
        <f t="shared" si="1"/>
        <v>-0.8713888888888889</v>
      </c>
      <c r="P95" s="3">
        <f t="shared" si="2"/>
        <v>-0.8872222222222222</v>
      </c>
      <c r="Q95" s="3">
        <f t="shared" si="3"/>
        <v>-0.2622222222222222</v>
      </c>
      <c r="R95">
        <f t="shared" si="4"/>
        <v>-1</v>
      </c>
      <c r="S95">
        <f>IF(Cain!U40&gt;0,IF(Cain!U40&lt;0.03,0,1),IF(Cain!U40&gt;-0.03,0,-1))</f>
        <v>1</v>
      </c>
      <c r="T95">
        <f t="shared" si="5"/>
        <v>0</v>
      </c>
      <c r="U95">
        <f t="shared" si="6"/>
        <v>-1</v>
      </c>
    </row>
    <row r="96" spans="1:21" ht="15">
      <c r="A96" s="33">
        <v>1964</v>
      </c>
      <c r="B96">
        <v>0.01</v>
      </c>
      <c r="C96">
        <v>-0.21</v>
      </c>
      <c r="D96">
        <v>-0.87</v>
      </c>
      <c r="E96">
        <v>-1.03</v>
      </c>
      <c r="F96">
        <v>-1.91</v>
      </c>
      <c r="G96">
        <v>-0.32</v>
      </c>
      <c r="H96">
        <v>-0.51</v>
      </c>
      <c r="I96">
        <v>-1.03</v>
      </c>
      <c r="J96">
        <v>-0.68</v>
      </c>
      <c r="K96">
        <v>-0.37</v>
      </c>
      <c r="L96">
        <v>-0.8</v>
      </c>
      <c r="M96">
        <v>-1.52</v>
      </c>
      <c r="N96" s="3">
        <f t="shared" si="0"/>
        <v>-0.77</v>
      </c>
      <c r="O96" s="3">
        <f t="shared" si="1"/>
        <v>-0.5900000000000001</v>
      </c>
      <c r="P96" s="3">
        <f t="shared" si="2"/>
        <v>-0.8713888888888889</v>
      </c>
      <c r="Q96" s="3">
        <f t="shared" si="3"/>
        <v>-0.6394444444444445</v>
      </c>
      <c r="R96">
        <f t="shared" si="4"/>
        <v>-1</v>
      </c>
      <c r="S96">
        <f>IF(Cain!U41&gt;0,IF(Cain!U41&lt;0.03,0,1),IF(Cain!U41&gt;-0.03,0,-1))</f>
        <v>-1</v>
      </c>
      <c r="T96">
        <f t="shared" si="5"/>
        <v>-2</v>
      </c>
      <c r="U96">
        <f t="shared" si="6"/>
        <v>0</v>
      </c>
    </row>
    <row r="97" spans="1:21" ht="15">
      <c r="A97" s="33">
        <v>1965</v>
      </c>
      <c r="B97">
        <v>-1.24</v>
      </c>
      <c r="C97">
        <v>-1.16</v>
      </c>
      <c r="D97">
        <v>0.04</v>
      </c>
      <c r="E97">
        <v>0.62</v>
      </c>
      <c r="F97">
        <v>-0.66</v>
      </c>
      <c r="G97">
        <v>-0.8</v>
      </c>
      <c r="H97">
        <v>-0.47</v>
      </c>
      <c r="I97">
        <v>0.2</v>
      </c>
      <c r="J97">
        <v>0.59</v>
      </c>
      <c r="K97">
        <v>-0.36</v>
      </c>
      <c r="L97">
        <v>-0.59</v>
      </c>
      <c r="M97">
        <v>0.06</v>
      </c>
      <c r="N97" s="3">
        <f aca="true" t="shared" si="7" ref="N97:N142">AVERAGE(B97:M97)</f>
        <v>-0.31416666666666665</v>
      </c>
      <c r="O97" s="3">
        <f t="shared" si="1"/>
        <v>-0.5144444444444445</v>
      </c>
      <c r="P97" s="3">
        <f t="shared" si="2"/>
        <v>-0.5900000000000001</v>
      </c>
      <c r="Q97" s="3">
        <f t="shared" si="3"/>
        <v>-0.8872222222222222</v>
      </c>
      <c r="R97">
        <f t="shared" si="4"/>
        <v>-1</v>
      </c>
      <c r="S97">
        <f>IF(Cain!U42&gt;0,IF(Cain!U42&lt;0.03,0,1),IF(Cain!U42&gt;-0.03,0,-1))</f>
        <v>0</v>
      </c>
      <c r="U97">
        <f t="shared" si="6"/>
        <v>-1</v>
      </c>
    </row>
    <row r="98" spans="1:21" ht="15">
      <c r="A98" s="33">
        <v>1966</v>
      </c>
      <c r="B98">
        <v>-0.82</v>
      </c>
      <c r="C98">
        <v>-0.03</v>
      </c>
      <c r="D98">
        <v>-1.29</v>
      </c>
      <c r="E98">
        <v>0.06</v>
      </c>
      <c r="F98">
        <v>-0.53</v>
      </c>
      <c r="G98">
        <v>0.16</v>
      </c>
      <c r="H98">
        <v>0.26</v>
      </c>
      <c r="I98">
        <v>-0.35</v>
      </c>
      <c r="J98">
        <v>-0.33</v>
      </c>
      <c r="K98">
        <v>-1.17</v>
      </c>
      <c r="L98">
        <v>-1.15</v>
      </c>
      <c r="M98">
        <v>-0.32</v>
      </c>
      <c r="N98" s="3">
        <f t="shared" si="7"/>
        <v>-0.4591666666666668</v>
      </c>
      <c r="O98" s="3">
        <f aca="true" t="shared" si="8" ref="O98:O141">AVERAGE(N97:N99)</f>
        <v>-0.5025000000000001</v>
      </c>
      <c r="P98" s="3">
        <f t="shared" si="2"/>
        <v>-0.5144444444444445</v>
      </c>
      <c r="Q98" s="3">
        <f t="shared" si="3"/>
        <v>-0.8713888888888889</v>
      </c>
      <c r="R98">
        <f t="shared" si="4"/>
        <v>-1</v>
      </c>
      <c r="S98">
        <f>IF(Cain!U43&gt;0,IF(Cain!U43&lt;0.03,0,1),IF(Cain!U43&gt;-0.03,0,-1))</f>
        <v>0</v>
      </c>
      <c r="U98">
        <f t="shared" si="6"/>
        <v>-1</v>
      </c>
    </row>
    <row r="99" spans="1:21" ht="15">
      <c r="A99" s="33">
        <v>1967</v>
      </c>
      <c r="B99">
        <v>-0.2</v>
      </c>
      <c r="C99">
        <v>-0.18</v>
      </c>
      <c r="D99">
        <v>-1.2</v>
      </c>
      <c r="E99">
        <v>-0.89</v>
      </c>
      <c r="F99">
        <v>-1.24</v>
      </c>
      <c r="G99">
        <v>-1.16</v>
      </c>
      <c r="H99">
        <v>-0.89</v>
      </c>
      <c r="I99">
        <v>-1.24</v>
      </c>
      <c r="J99">
        <v>-0.72</v>
      </c>
      <c r="K99">
        <v>-0.64</v>
      </c>
      <c r="L99">
        <v>-0.05</v>
      </c>
      <c r="M99">
        <v>-0.4</v>
      </c>
      <c r="N99" s="3">
        <f t="shared" si="7"/>
        <v>-0.7341666666666667</v>
      </c>
      <c r="O99" s="3">
        <f t="shared" si="8"/>
        <v>-0.5322222222222223</v>
      </c>
      <c r="P99" s="3">
        <f aca="true" t="shared" si="9" ref="P99:P142">O98</f>
        <v>-0.5025000000000001</v>
      </c>
      <c r="Q99" s="3">
        <f t="shared" si="3"/>
        <v>-0.5900000000000001</v>
      </c>
      <c r="R99">
        <f t="shared" si="4"/>
        <v>-1</v>
      </c>
      <c r="S99">
        <f>IF(Cain!U44&gt;0,IF(Cain!U44&lt;0.03,0,1),IF(Cain!U44&gt;-0.03,0,-1))</f>
        <v>0</v>
      </c>
      <c r="U99">
        <f t="shared" si="6"/>
        <v>-1</v>
      </c>
    </row>
    <row r="100" spans="1:21" ht="15">
      <c r="A100" s="33">
        <v>1968</v>
      </c>
      <c r="B100">
        <v>-0.95</v>
      </c>
      <c r="C100">
        <v>-0.4</v>
      </c>
      <c r="D100">
        <v>-0.31</v>
      </c>
      <c r="E100">
        <v>-1.03</v>
      </c>
      <c r="F100">
        <v>-0.53</v>
      </c>
      <c r="G100">
        <v>-0.35</v>
      </c>
      <c r="H100">
        <v>0.53</v>
      </c>
      <c r="I100">
        <v>0.19</v>
      </c>
      <c r="J100">
        <v>0.06</v>
      </c>
      <c r="K100">
        <v>-0.34</v>
      </c>
      <c r="L100">
        <v>-0.44</v>
      </c>
      <c r="M100">
        <v>-1.27</v>
      </c>
      <c r="N100" s="3">
        <f t="shared" si="7"/>
        <v>-0.4033333333333334</v>
      </c>
      <c r="O100" s="3">
        <f t="shared" si="8"/>
        <v>-0.4119444444444445</v>
      </c>
      <c r="P100" s="3">
        <f t="shared" si="9"/>
        <v>-0.5322222222222223</v>
      </c>
      <c r="Q100" s="3">
        <f t="shared" si="3"/>
        <v>-0.5144444444444445</v>
      </c>
      <c r="R100">
        <f t="shared" si="4"/>
        <v>-1</v>
      </c>
      <c r="S100">
        <f>IF(Cain!U45&gt;0,IF(Cain!U45&lt;0.03,0,1),IF(Cain!U45&gt;-0.03,0,-1))</f>
        <v>0</v>
      </c>
      <c r="U100">
        <f t="shared" si="6"/>
        <v>-1</v>
      </c>
    </row>
    <row r="101" spans="1:21" ht="15">
      <c r="A101" s="33">
        <v>1969</v>
      </c>
      <c r="B101">
        <v>-1.26</v>
      </c>
      <c r="C101">
        <v>-0.95</v>
      </c>
      <c r="D101">
        <v>-0.5</v>
      </c>
      <c r="E101">
        <v>-0.44</v>
      </c>
      <c r="F101">
        <v>-0.2</v>
      </c>
      <c r="G101">
        <v>0.89</v>
      </c>
      <c r="H101">
        <v>0.1</v>
      </c>
      <c r="I101">
        <v>-0.81</v>
      </c>
      <c r="J101">
        <v>-0.66</v>
      </c>
      <c r="K101">
        <v>1.12</v>
      </c>
      <c r="L101">
        <v>0.15</v>
      </c>
      <c r="M101">
        <v>1.38</v>
      </c>
      <c r="N101" s="3">
        <f t="shared" si="7"/>
        <v>-0.09833333333333334</v>
      </c>
      <c r="O101" s="3">
        <f t="shared" si="8"/>
        <v>-0.2997222222222222</v>
      </c>
      <c r="P101" s="3">
        <f t="shared" si="9"/>
        <v>-0.4119444444444445</v>
      </c>
      <c r="Q101" s="3">
        <f aca="true" t="shared" si="10" ref="Q101:Q144">P99</f>
        <v>-0.5025000000000001</v>
      </c>
      <c r="R101">
        <f aca="true" t="shared" si="11" ref="R101:R142">IF(Q101&gt;0,1,-1)</f>
        <v>-1</v>
      </c>
      <c r="S101">
        <f>IF(Cain!U46&gt;0,IF(Cain!U46&lt;0.03,0,1),IF(Cain!U46&gt;-0.03,0,-1))</f>
        <v>0</v>
      </c>
      <c r="U101">
        <f t="shared" si="6"/>
        <v>-1</v>
      </c>
    </row>
    <row r="102" spans="1:21" ht="15">
      <c r="A102" s="33">
        <v>1970</v>
      </c>
      <c r="B102">
        <v>0.61</v>
      </c>
      <c r="C102">
        <v>0.43</v>
      </c>
      <c r="D102">
        <v>1.33</v>
      </c>
      <c r="E102">
        <v>0.43</v>
      </c>
      <c r="F102">
        <v>-0.49</v>
      </c>
      <c r="G102">
        <v>0.06</v>
      </c>
      <c r="H102">
        <v>-0.68</v>
      </c>
      <c r="I102">
        <v>-1.63</v>
      </c>
      <c r="J102">
        <v>-1.67</v>
      </c>
      <c r="K102">
        <v>-1.39</v>
      </c>
      <c r="L102">
        <v>-0.8</v>
      </c>
      <c r="M102">
        <v>-0.97</v>
      </c>
      <c r="N102" s="3">
        <f t="shared" si="7"/>
        <v>-0.3974999999999999</v>
      </c>
      <c r="O102" s="3">
        <f t="shared" si="8"/>
        <v>-0.5955555555555555</v>
      </c>
      <c r="P102" s="3">
        <f t="shared" si="9"/>
        <v>-0.2997222222222222</v>
      </c>
      <c r="Q102" s="3">
        <f t="shared" si="10"/>
        <v>-0.5322222222222223</v>
      </c>
      <c r="R102">
        <f t="shared" si="11"/>
        <v>-1</v>
      </c>
      <c r="S102">
        <f>IF(Cain!U47&gt;0,IF(Cain!U47&lt;0.03,0,1),IF(Cain!U47&gt;-0.03,0,-1))</f>
        <v>1</v>
      </c>
      <c r="T102">
        <f t="shared" si="5"/>
        <v>0</v>
      </c>
      <c r="U102">
        <f t="shared" si="6"/>
        <v>-1</v>
      </c>
    </row>
    <row r="103" spans="1:21" ht="15">
      <c r="A103" s="33">
        <v>1971</v>
      </c>
      <c r="B103">
        <v>-1.9</v>
      </c>
      <c r="C103">
        <v>-1.74</v>
      </c>
      <c r="D103">
        <v>-1.68</v>
      </c>
      <c r="E103">
        <v>-1.59</v>
      </c>
      <c r="F103">
        <v>-1.55</v>
      </c>
      <c r="G103">
        <v>-1.55</v>
      </c>
      <c r="H103">
        <v>-2.2</v>
      </c>
      <c r="I103">
        <v>-0.15</v>
      </c>
      <c r="J103">
        <v>0.21</v>
      </c>
      <c r="K103">
        <v>-0.22</v>
      </c>
      <c r="L103">
        <v>-1.25</v>
      </c>
      <c r="M103">
        <v>-1.87</v>
      </c>
      <c r="N103" s="3">
        <f t="shared" si="7"/>
        <v>-1.2908333333333335</v>
      </c>
      <c r="O103" s="3">
        <f t="shared" si="8"/>
        <v>-0.8700000000000001</v>
      </c>
      <c r="P103" s="3">
        <f t="shared" si="9"/>
        <v>-0.5955555555555555</v>
      </c>
      <c r="Q103" s="3">
        <f t="shared" si="10"/>
        <v>-0.4119444444444445</v>
      </c>
      <c r="R103">
        <f t="shared" si="11"/>
        <v>-1</v>
      </c>
      <c r="S103">
        <f>IF(Cain!U48&gt;0,IF(Cain!U48&lt;0.03,0,1),IF(Cain!U48&gt;-0.03,0,-1))</f>
        <v>0</v>
      </c>
      <c r="U103">
        <f t="shared" si="6"/>
        <v>-1</v>
      </c>
    </row>
    <row r="104" spans="1:21" ht="15">
      <c r="A104" s="33">
        <v>1972</v>
      </c>
      <c r="B104">
        <v>-1.99</v>
      </c>
      <c r="C104">
        <v>-1.83</v>
      </c>
      <c r="D104">
        <v>-2.09</v>
      </c>
      <c r="E104">
        <v>-1.65</v>
      </c>
      <c r="F104">
        <v>-1.57</v>
      </c>
      <c r="G104">
        <v>-1.87</v>
      </c>
      <c r="H104">
        <v>-0.83</v>
      </c>
      <c r="I104">
        <v>0.25</v>
      </c>
      <c r="J104">
        <v>0.17</v>
      </c>
      <c r="K104">
        <v>0.11</v>
      </c>
      <c r="L104">
        <v>0.57</v>
      </c>
      <c r="M104">
        <v>-0.33</v>
      </c>
      <c r="N104" s="3">
        <f t="shared" si="7"/>
        <v>-0.9216666666666667</v>
      </c>
      <c r="O104" s="3">
        <f t="shared" si="8"/>
        <v>-1.0055555555555558</v>
      </c>
      <c r="P104" s="3">
        <f t="shared" si="9"/>
        <v>-0.8700000000000001</v>
      </c>
      <c r="Q104" s="3">
        <f t="shared" si="10"/>
        <v>-0.2997222222222222</v>
      </c>
      <c r="R104">
        <f t="shared" si="11"/>
        <v>-1</v>
      </c>
      <c r="S104">
        <f>IF(Cain!U49&gt;0,IF(Cain!U49&lt;0.03,0,1),IF(Cain!U49&gt;-0.03,0,-1))</f>
        <v>1</v>
      </c>
      <c r="T104">
        <f t="shared" si="5"/>
        <v>0</v>
      </c>
      <c r="U104">
        <f t="shared" si="6"/>
        <v>-1</v>
      </c>
    </row>
    <row r="105" spans="1:21" ht="15">
      <c r="A105" s="33">
        <v>1973</v>
      </c>
      <c r="B105">
        <v>-0.46</v>
      </c>
      <c r="C105">
        <v>-0.61</v>
      </c>
      <c r="D105">
        <v>-0.5</v>
      </c>
      <c r="E105">
        <v>-0.69</v>
      </c>
      <c r="F105">
        <v>-0.76</v>
      </c>
      <c r="G105">
        <v>-0.97</v>
      </c>
      <c r="H105">
        <v>-0.57</v>
      </c>
      <c r="I105">
        <v>-1.14</v>
      </c>
      <c r="J105">
        <v>-0.51</v>
      </c>
      <c r="K105">
        <v>-0.87</v>
      </c>
      <c r="L105">
        <v>-1.81</v>
      </c>
      <c r="M105">
        <v>-0.76</v>
      </c>
      <c r="N105" s="3">
        <f t="shared" si="7"/>
        <v>-0.8041666666666666</v>
      </c>
      <c r="O105" s="3">
        <f t="shared" si="8"/>
        <v>-0.6875</v>
      </c>
      <c r="P105" s="3">
        <f t="shared" si="9"/>
        <v>-1.0055555555555558</v>
      </c>
      <c r="Q105" s="3">
        <f t="shared" si="10"/>
        <v>-0.5955555555555555</v>
      </c>
      <c r="R105">
        <f t="shared" si="11"/>
        <v>-1</v>
      </c>
      <c r="S105">
        <f>IF(Cain!U50&gt;0,IF(Cain!U50&lt;0.03,0,1),IF(Cain!U50&gt;-0.03,0,-1))</f>
        <v>1</v>
      </c>
      <c r="T105">
        <f t="shared" si="5"/>
        <v>0</v>
      </c>
      <c r="U105">
        <f t="shared" si="6"/>
        <v>-1</v>
      </c>
    </row>
    <row r="106" spans="1:21" ht="15">
      <c r="A106" s="33">
        <v>1974</v>
      </c>
      <c r="B106">
        <v>-1.22</v>
      </c>
      <c r="C106">
        <v>-1.65</v>
      </c>
      <c r="D106">
        <v>-0.9</v>
      </c>
      <c r="E106">
        <v>-0.52</v>
      </c>
      <c r="F106">
        <v>-0.28</v>
      </c>
      <c r="G106">
        <v>-0.31</v>
      </c>
      <c r="H106">
        <v>-0.08</v>
      </c>
      <c r="I106">
        <v>0.27</v>
      </c>
      <c r="J106">
        <v>0.44</v>
      </c>
      <c r="K106">
        <v>-0.1</v>
      </c>
      <c r="L106">
        <v>0.43</v>
      </c>
      <c r="M106">
        <v>-0.12</v>
      </c>
      <c r="N106" s="3">
        <f t="shared" si="7"/>
        <v>-0.3366666666666665</v>
      </c>
      <c r="O106" s="3">
        <f t="shared" si="8"/>
        <v>-0.7474999999999999</v>
      </c>
      <c r="P106" s="3">
        <f t="shared" si="9"/>
        <v>-0.6875</v>
      </c>
      <c r="Q106" s="3">
        <f t="shared" si="10"/>
        <v>-0.8700000000000001</v>
      </c>
      <c r="R106">
        <f t="shared" si="11"/>
        <v>-1</v>
      </c>
      <c r="S106">
        <f>IF(Cain!U51&gt;0,IF(Cain!U51&lt;0.03,0,1),IF(Cain!U51&gt;-0.03,0,-1))</f>
        <v>1</v>
      </c>
      <c r="T106">
        <f t="shared" si="5"/>
        <v>0</v>
      </c>
      <c r="U106">
        <f t="shared" si="6"/>
        <v>-1</v>
      </c>
    </row>
    <row r="107" spans="1:21" ht="15">
      <c r="A107" s="33">
        <v>1975</v>
      </c>
      <c r="B107">
        <v>-0.84</v>
      </c>
      <c r="C107">
        <v>-0.71</v>
      </c>
      <c r="D107">
        <v>-0.51</v>
      </c>
      <c r="E107">
        <v>-1.3</v>
      </c>
      <c r="F107">
        <v>-1.02</v>
      </c>
      <c r="G107">
        <v>-1.16</v>
      </c>
      <c r="H107">
        <v>-0.4</v>
      </c>
      <c r="I107">
        <v>-1.07</v>
      </c>
      <c r="J107">
        <v>-1.23</v>
      </c>
      <c r="K107">
        <v>-1.29</v>
      </c>
      <c r="L107">
        <v>-2.08</v>
      </c>
      <c r="M107">
        <v>-1.61</v>
      </c>
      <c r="N107" s="3">
        <f t="shared" si="7"/>
        <v>-1.1016666666666668</v>
      </c>
      <c r="O107" s="3">
        <f t="shared" si="8"/>
        <v>-0.4766666666666666</v>
      </c>
      <c r="P107" s="3">
        <f t="shared" si="9"/>
        <v>-0.7474999999999999</v>
      </c>
      <c r="Q107" s="3">
        <f t="shared" si="10"/>
        <v>-1.0055555555555558</v>
      </c>
      <c r="R107">
        <f t="shared" si="11"/>
        <v>-1</v>
      </c>
      <c r="S107">
        <f>IF(Cain!U52&gt;0,IF(Cain!U52&lt;0.03,0,1),IF(Cain!U52&gt;-0.03,0,-1))</f>
        <v>1</v>
      </c>
      <c r="T107">
        <f t="shared" si="5"/>
        <v>0</v>
      </c>
      <c r="U107">
        <f t="shared" si="6"/>
        <v>-1</v>
      </c>
    </row>
    <row r="108" spans="1:21" ht="15">
      <c r="A108" s="33">
        <v>1976</v>
      </c>
      <c r="B108">
        <v>-1.14</v>
      </c>
      <c r="C108">
        <v>-1.85</v>
      </c>
      <c r="D108">
        <v>-0.96</v>
      </c>
      <c r="E108">
        <v>-0.89</v>
      </c>
      <c r="F108">
        <v>-0.68</v>
      </c>
      <c r="G108">
        <v>-0.67</v>
      </c>
      <c r="H108">
        <v>0.61</v>
      </c>
      <c r="I108">
        <v>1.28</v>
      </c>
      <c r="J108">
        <v>0.82</v>
      </c>
      <c r="K108">
        <v>1.11</v>
      </c>
      <c r="L108">
        <v>1.25</v>
      </c>
      <c r="M108">
        <v>1.22</v>
      </c>
      <c r="N108" s="3">
        <f t="shared" si="7"/>
        <v>0.008333333333333396</v>
      </c>
      <c r="O108" s="3">
        <f t="shared" si="8"/>
        <v>-0.2875000000000001</v>
      </c>
      <c r="P108" s="3">
        <f t="shared" si="9"/>
        <v>-0.4766666666666666</v>
      </c>
      <c r="Q108" s="3">
        <f t="shared" si="10"/>
        <v>-0.6875</v>
      </c>
      <c r="R108">
        <f t="shared" si="11"/>
        <v>-1</v>
      </c>
      <c r="S108">
        <f>IF(Cain!U53&gt;0,IF(Cain!U53&lt;0.03,0,1),IF(Cain!U53&gt;-0.03,0,-1))</f>
        <v>1</v>
      </c>
      <c r="T108">
        <f t="shared" si="5"/>
        <v>0</v>
      </c>
      <c r="U108">
        <f t="shared" si="6"/>
        <v>-1</v>
      </c>
    </row>
    <row r="109" spans="1:21" ht="15">
      <c r="A109" s="33">
        <v>1977</v>
      </c>
      <c r="B109">
        <v>1.65</v>
      </c>
      <c r="C109">
        <v>1.11</v>
      </c>
      <c r="D109">
        <v>0.72</v>
      </c>
      <c r="E109">
        <v>0.3</v>
      </c>
      <c r="F109">
        <v>0.31</v>
      </c>
      <c r="G109">
        <v>0.42</v>
      </c>
      <c r="H109">
        <v>0.19</v>
      </c>
      <c r="I109">
        <v>0.64</v>
      </c>
      <c r="J109">
        <v>-0.55</v>
      </c>
      <c r="K109">
        <v>-0.61</v>
      </c>
      <c r="L109">
        <v>-0.72</v>
      </c>
      <c r="M109">
        <v>-0.69</v>
      </c>
      <c r="N109" s="3">
        <f t="shared" si="7"/>
        <v>0.23083333333333325</v>
      </c>
      <c r="O109" s="3">
        <f t="shared" si="8"/>
        <v>0.15833333333333333</v>
      </c>
      <c r="P109" s="3">
        <f t="shared" si="9"/>
        <v>-0.2875000000000001</v>
      </c>
      <c r="Q109" s="3">
        <f t="shared" si="10"/>
        <v>-0.7474999999999999</v>
      </c>
      <c r="R109">
        <f t="shared" si="11"/>
        <v>-1</v>
      </c>
      <c r="S109">
        <f>IF(Cain!U54&gt;0,IF(Cain!U54&lt;0.03,0,1),IF(Cain!U54&gt;-0.03,0,-1))</f>
        <v>1</v>
      </c>
      <c r="T109">
        <f t="shared" si="5"/>
        <v>0</v>
      </c>
      <c r="U109">
        <f t="shared" si="6"/>
        <v>-1</v>
      </c>
    </row>
    <row r="110" spans="1:21" ht="15">
      <c r="A110" s="33">
        <v>1978</v>
      </c>
      <c r="B110">
        <v>0.34</v>
      </c>
      <c r="C110">
        <v>1.45</v>
      </c>
      <c r="D110">
        <v>1.34</v>
      </c>
      <c r="E110">
        <v>1.29</v>
      </c>
      <c r="F110">
        <v>0.9</v>
      </c>
      <c r="G110">
        <v>0.15</v>
      </c>
      <c r="H110">
        <v>-1.24</v>
      </c>
      <c r="I110">
        <v>-0.56</v>
      </c>
      <c r="J110">
        <v>-0.44</v>
      </c>
      <c r="K110">
        <v>0.1</v>
      </c>
      <c r="L110">
        <v>-0.07</v>
      </c>
      <c r="M110">
        <v>-0.43</v>
      </c>
      <c r="N110" s="3">
        <f t="shared" si="7"/>
        <v>0.23583333333333337</v>
      </c>
      <c r="O110" s="3">
        <f t="shared" si="8"/>
        <v>0.2672222222222222</v>
      </c>
      <c r="P110" s="3">
        <f t="shared" si="9"/>
        <v>0.15833333333333333</v>
      </c>
      <c r="Q110" s="3">
        <f t="shared" si="10"/>
        <v>-0.4766666666666666</v>
      </c>
      <c r="R110">
        <f t="shared" si="11"/>
        <v>-1</v>
      </c>
      <c r="S110">
        <f>IF(Cain!U55&gt;0,IF(Cain!U55&lt;0.03,0,1),IF(Cain!U55&gt;-0.03,0,-1))</f>
        <v>1</v>
      </c>
      <c r="T110">
        <f t="shared" si="5"/>
        <v>0</v>
      </c>
      <c r="U110">
        <f t="shared" si="6"/>
        <v>-1</v>
      </c>
    </row>
    <row r="111" spans="1:21" ht="15">
      <c r="A111" s="33">
        <v>1979</v>
      </c>
      <c r="B111">
        <v>-0.58</v>
      </c>
      <c r="C111">
        <v>-1.33</v>
      </c>
      <c r="D111">
        <v>0.3</v>
      </c>
      <c r="E111">
        <v>0.89</v>
      </c>
      <c r="F111">
        <v>1.09</v>
      </c>
      <c r="G111">
        <v>0.17</v>
      </c>
      <c r="H111">
        <v>0.84</v>
      </c>
      <c r="I111">
        <v>0.52</v>
      </c>
      <c r="J111">
        <v>1</v>
      </c>
      <c r="K111">
        <v>1.06</v>
      </c>
      <c r="L111">
        <v>0.48</v>
      </c>
      <c r="M111">
        <v>-0.42</v>
      </c>
      <c r="N111" s="3">
        <f t="shared" si="7"/>
        <v>0.33499999999999996</v>
      </c>
      <c r="O111" s="3">
        <f t="shared" si="8"/>
        <v>0.39111111111111113</v>
      </c>
      <c r="P111" s="3">
        <f t="shared" si="9"/>
        <v>0.2672222222222222</v>
      </c>
      <c r="Q111" s="3">
        <f t="shared" si="10"/>
        <v>-0.2875000000000001</v>
      </c>
      <c r="R111">
        <f t="shared" si="11"/>
        <v>-1</v>
      </c>
      <c r="S111">
        <f>IF(Cain!U56&gt;0,IF(Cain!U56&lt;0.03,0,1),IF(Cain!U56&gt;-0.03,0,-1))</f>
        <v>1</v>
      </c>
      <c r="T111">
        <f t="shared" si="5"/>
        <v>0</v>
      </c>
      <c r="U111">
        <f t="shared" si="6"/>
        <v>-1</v>
      </c>
    </row>
    <row r="112" spans="1:21" ht="15">
      <c r="A112" s="33">
        <v>1980</v>
      </c>
      <c r="B112">
        <v>-0.11</v>
      </c>
      <c r="C112">
        <v>1.32</v>
      </c>
      <c r="D112">
        <v>1.09</v>
      </c>
      <c r="E112">
        <v>1.49</v>
      </c>
      <c r="F112">
        <v>1.2</v>
      </c>
      <c r="G112">
        <v>-0.22</v>
      </c>
      <c r="H112">
        <v>0.23</v>
      </c>
      <c r="I112">
        <v>0.51</v>
      </c>
      <c r="J112">
        <v>0.1</v>
      </c>
      <c r="K112">
        <v>1.35</v>
      </c>
      <c r="L112">
        <v>0.37</v>
      </c>
      <c r="M112">
        <v>-0.1</v>
      </c>
      <c r="N112" s="3">
        <f t="shared" si="7"/>
        <v>0.6025000000000001</v>
      </c>
      <c r="O112" s="3">
        <f t="shared" si="8"/>
        <v>0.6186111111111111</v>
      </c>
      <c r="P112" s="3">
        <f t="shared" si="9"/>
        <v>0.39111111111111113</v>
      </c>
      <c r="Q112" s="3">
        <f t="shared" si="10"/>
        <v>0.15833333333333333</v>
      </c>
      <c r="R112">
        <f t="shared" si="11"/>
        <v>1</v>
      </c>
      <c r="S112">
        <f>IF(Cain!U57&gt;0,IF(Cain!U57&lt;0.03,0,1),IF(Cain!U57&gt;-0.03,0,-1))</f>
        <v>-1</v>
      </c>
      <c r="T112">
        <f t="shared" si="5"/>
        <v>0</v>
      </c>
      <c r="U112">
        <f t="shared" si="6"/>
        <v>1</v>
      </c>
    </row>
    <row r="113" spans="1:21" ht="15">
      <c r="A113" s="33">
        <v>1981</v>
      </c>
      <c r="B113">
        <v>0.59</v>
      </c>
      <c r="C113">
        <v>1.46</v>
      </c>
      <c r="D113">
        <v>0.99</v>
      </c>
      <c r="E113">
        <v>1.45</v>
      </c>
      <c r="F113">
        <v>1.75</v>
      </c>
      <c r="G113">
        <v>1.69</v>
      </c>
      <c r="H113">
        <v>0.84</v>
      </c>
      <c r="I113">
        <v>0.18</v>
      </c>
      <c r="J113">
        <v>0.42</v>
      </c>
      <c r="K113">
        <v>0.18</v>
      </c>
      <c r="L113">
        <v>0.8</v>
      </c>
      <c r="M113">
        <v>0.67</v>
      </c>
      <c r="N113" s="3">
        <f t="shared" si="7"/>
        <v>0.9183333333333333</v>
      </c>
      <c r="O113" s="3">
        <f t="shared" si="8"/>
        <v>0.545</v>
      </c>
      <c r="P113" s="3">
        <f t="shared" si="9"/>
        <v>0.6186111111111111</v>
      </c>
      <c r="Q113" s="3">
        <f t="shared" si="10"/>
        <v>0.2672222222222222</v>
      </c>
      <c r="R113">
        <f t="shared" si="11"/>
        <v>1</v>
      </c>
      <c r="S113">
        <f>IF(Cain!U58&gt;0,IF(Cain!U58&lt;0.03,0,1),IF(Cain!U58&gt;-0.03,0,-1))</f>
        <v>-1</v>
      </c>
      <c r="T113">
        <f t="shared" si="5"/>
        <v>0</v>
      </c>
      <c r="U113">
        <f t="shared" si="6"/>
        <v>1</v>
      </c>
    </row>
    <row r="114" spans="1:21" ht="12.75">
      <c r="A114">
        <v>1982</v>
      </c>
      <c r="B114">
        <v>0.34</v>
      </c>
      <c r="C114">
        <v>0.2</v>
      </c>
      <c r="D114">
        <v>0.19</v>
      </c>
      <c r="E114">
        <v>-0.19</v>
      </c>
      <c r="F114">
        <v>-0.58</v>
      </c>
      <c r="G114">
        <v>-0.78</v>
      </c>
      <c r="H114">
        <v>0.58</v>
      </c>
      <c r="I114">
        <v>0.39</v>
      </c>
      <c r="J114">
        <v>0.84</v>
      </c>
      <c r="K114">
        <v>0.37</v>
      </c>
      <c r="L114">
        <v>-0.25</v>
      </c>
      <c r="M114">
        <v>0.26</v>
      </c>
      <c r="N114" s="3">
        <f t="shared" si="7"/>
        <v>0.11416666666666665</v>
      </c>
      <c r="O114" s="3">
        <f t="shared" si="8"/>
        <v>0.893611111111111</v>
      </c>
      <c r="P114" s="3">
        <f t="shared" si="9"/>
        <v>0.545</v>
      </c>
      <c r="Q114" s="3">
        <f t="shared" si="10"/>
        <v>0.39111111111111113</v>
      </c>
      <c r="R114">
        <f t="shared" si="11"/>
        <v>1</v>
      </c>
      <c r="S114">
        <f>IF(Cain!U59&gt;0,IF(Cain!U59&lt;0.03,0,1),IF(Cain!U59&gt;-0.03,0,-1))</f>
        <v>-1</v>
      </c>
      <c r="T114">
        <f t="shared" si="5"/>
        <v>0</v>
      </c>
      <c r="U114">
        <f t="shared" si="6"/>
        <v>1</v>
      </c>
    </row>
    <row r="115" spans="1:21" ht="12.75">
      <c r="A115">
        <v>1983</v>
      </c>
      <c r="B115">
        <v>0.56</v>
      </c>
      <c r="C115">
        <v>1.14</v>
      </c>
      <c r="D115">
        <v>2.11</v>
      </c>
      <c r="E115">
        <v>1.87</v>
      </c>
      <c r="F115">
        <v>1.8</v>
      </c>
      <c r="G115">
        <v>2.36</v>
      </c>
      <c r="H115">
        <v>3.51</v>
      </c>
      <c r="I115">
        <v>1.85</v>
      </c>
      <c r="J115">
        <v>0.91</v>
      </c>
      <c r="K115">
        <v>0.96</v>
      </c>
      <c r="L115">
        <v>1.02</v>
      </c>
      <c r="M115">
        <v>1.69</v>
      </c>
      <c r="N115" s="3">
        <f t="shared" si="7"/>
        <v>1.6483333333333334</v>
      </c>
      <c r="O115" s="3">
        <f t="shared" si="8"/>
        <v>0.8666666666666667</v>
      </c>
      <c r="P115" s="3">
        <f t="shared" si="9"/>
        <v>0.893611111111111</v>
      </c>
      <c r="Q115" s="3">
        <f t="shared" si="10"/>
        <v>0.6186111111111111</v>
      </c>
      <c r="R115">
        <f t="shared" si="11"/>
        <v>1</v>
      </c>
      <c r="S115">
        <f>IF(Cain!U60&gt;0,IF(Cain!U60&lt;0.03,0,1),IF(Cain!U60&gt;-0.03,0,-1))</f>
        <v>-1</v>
      </c>
      <c r="T115">
        <f t="shared" si="5"/>
        <v>0</v>
      </c>
      <c r="U115">
        <f t="shared" si="6"/>
        <v>1</v>
      </c>
    </row>
    <row r="116" spans="1:21" ht="12.75">
      <c r="A116">
        <v>1984</v>
      </c>
      <c r="B116">
        <v>1.5</v>
      </c>
      <c r="C116">
        <v>1.21</v>
      </c>
      <c r="D116">
        <v>1.77</v>
      </c>
      <c r="E116">
        <v>1.52</v>
      </c>
      <c r="F116">
        <v>1.3</v>
      </c>
      <c r="G116">
        <v>0.18</v>
      </c>
      <c r="H116">
        <v>-0.18</v>
      </c>
      <c r="I116">
        <v>-0.03</v>
      </c>
      <c r="J116">
        <v>0.67</v>
      </c>
      <c r="K116">
        <v>0.58</v>
      </c>
      <c r="L116">
        <v>0.71</v>
      </c>
      <c r="M116">
        <v>0.82</v>
      </c>
      <c r="N116" s="3">
        <f t="shared" si="7"/>
        <v>0.8375</v>
      </c>
      <c r="O116" s="3">
        <f t="shared" si="8"/>
        <v>0.9783333333333334</v>
      </c>
      <c r="P116" s="3">
        <f t="shared" si="9"/>
        <v>0.8666666666666667</v>
      </c>
      <c r="Q116" s="3">
        <f t="shared" si="10"/>
        <v>0.545</v>
      </c>
      <c r="R116">
        <f t="shared" si="11"/>
        <v>1</v>
      </c>
      <c r="S116">
        <f>IF(Cain!U61&gt;0,IF(Cain!U61&lt;0.03,0,1),IF(Cain!U61&gt;-0.03,0,-1))</f>
        <v>-1</v>
      </c>
      <c r="T116">
        <f t="shared" si="5"/>
        <v>0</v>
      </c>
      <c r="U116">
        <f t="shared" si="6"/>
        <v>1</v>
      </c>
    </row>
    <row r="117" spans="1:21" ht="12.75">
      <c r="A117">
        <v>1985</v>
      </c>
      <c r="B117">
        <v>1.27</v>
      </c>
      <c r="C117">
        <v>0.94</v>
      </c>
      <c r="D117">
        <v>0.57</v>
      </c>
      <c r="E117">
        <v>0.19</v>
      </c>
      <c r="F117">
        <v>0</v>
      </c>
      <c r="G117">
        <v>0.18</v>
      </c>
      <c r="H117">
        <v>1.07</v>
      </c>
      <c r="I117">
        <v>0.81</v>
      </c>
      <c r="J117">
        <v>0.44</v>
      </c>
      <c r="K117">
        <v>0.29</v>
      </c>
      <c r="L117">
        <v>-0.75</v>
      </c>
      <c r="M117">
        <v>0.38</v>
      </c>
      <c r="N117" s="3">
        <f t="shared" si="7"/>
        <v>0.44916666666666666</v>
      </c>
      <c r="O117" s="3">
        <f t="shared" si="8"/>
        <v>0.8419444444444445</v>
      </c>
      <c r="P117" s="3">
        <f t="shared" si="9"/>
        <v>0.9783333333333334</v>
      </c>
      <c r="Q117" s="3">
        <f t="shared" si="10"/>
        <v>0.893611111111111</v>
      </c>
      <c r="R117">
        <f t="shared" si="11"/>
        <v>1</v>
      </c>
      <c r="S117">
        <f>IF(Cain!U62&gt;0,IF(Cain!U62&lt;0.03,0,1),IF(Cain!U62&gt;-0.03,0,-1))</f>
        <v>-1</v>
      </c>
      <c r="T117">
        <f t="shared" si="5"/>
        <v>0</v>
      </c>
      <c r="U117">
        <f t="shared" si="6"/>
        <v>1</v>
      </c>
    </row>
    <row r="118" spans="1:21" ht="12.75">
      <c r="A118">
        <v>1986</v>
      </c>
      <c r="B118">
        <v>1.12</v>
      </c>
      <c r="C118">
        <v>1.61</v>
      </c>
      <c r="D118">
        <v>2.18</v>
      </c>
      <c r="E118">
        <v>1.55</v>
      </c>
      <c r="F118">
        <v>1.16</v>
      </c>
      <c r="G118">
        <v>0.89</v>
      </c>
      <c r="H118">
        <v>1.38</v>
      </c>
      <c r="I118">
        <v>0.22</v>
      </c>
      <c r="J118">
        <v>0.22</v>
      </c>
      <c r="K118">
        <v>1</v>
      </c>
      <c r="L118">
        <v>1.77</v>
      </c>
      <c r="M118">
        <v>1.77</v>
      </c>
      <c r="N118" s="3">
        <f t="shared" si="7"/>
        <v>1.2391666666666667</v>
      </c>
      <c r="O118" s="3">
        <f t="shared" si="8"/>
        <v>1.169722222222222</v>
      </c>
      <c r="P118" s="3">
        <f t="shared" si="9"/>
        <v>0.8419444444444445</v>
      </c>
      <c r="Q118" s="3">
        <f t="shared" si="10"/>
        <v>0.8666666666666667</v>
      </c>
      <c r="R118">
        <f t="shared" si="11"/>
        <v>1</v>
      </c>
      <c r="S118">
        <f>IF(Cain!U63&gt;0,IF(Cain!U63&lt;0.03,0,1),IF(Cain!U63&gt;-0.03,0,-1))</f>
        <v>1</v>
      </c>
      <c r="T118">
        <f t="shared" si="5"/>
        <v>2</v>
      </c>
      <c r="U118">
        <f t="shared" si="6"/>
        <v>0</v>
      </c>
    </row>
    <row r="119" spans="1:21" ht="12.75">
      <c r="A119">
        <v>1987</v>
      </c>
      <c r="B119">
        <v>1.88</v>
      </c>
      <c r="C119">
        <v>1.75</v>
      </c>
      <c r="D119">
        <v>2.1</v>
      </c>
      <c r="E119">
        <v>2.16</v>
      </c>
      <c r="F119">
        <v>1.85</v>
      </c>
      <c r="G119">
        <v>0.73</v>
      </c>
      <c r="H119">
        <v>2.01</v>
      </c>
      <c r="I119">
        <v>2.83</v>
      </c>
      <c r="J119">
        <v>2.44</v>
      </c>
      <c r="K119">
        <v>1.36</v>
      </c>
      <c r="L119">
        <v>1.47</v>
      </c>
      <c r="M119">
        <v>1.27</v>
      </c>
      <c r="N119" s="3">
        <f t="shared" si="7"/>
        <v>1.820833333333333</v>
      </c>
      <c r="O119" s="3">
        <f t="shared" si="8"/>
        <v>1.1972222222222222</v>
      </c>
      <c r="P119" s="3">
        <f t="shared" si="9"/>
        <v>1.169722222222222</v>
      </c>
      <c r="Q119" s="3">
        <f t="shared" si="10"/>
        <v>0.9783333333333334</v>
      </c>
      <c r="R119">
        <f t="shared" si="11"/>
        <v>1</v>
      </c>
      <c r="S119">
        <f>IF(Cain!U64&gt;0,IF(Cain!U64&lt;0.03,0,1),IF(Cain!U64&gt;-0.03,0,-1))</f>
        <v>-1</v>
      </c>
      <c r="T119">
        <f t="shared" si="5"/>
        <v>0</v>
      </c>
      <c r="U119">
        <f t="shared" si="6"/>
        <v>1</v>
      </c>
    </row>
    <row r="120" spans="1:21" ht="12.75">
      <c r="A120">
        <v>1988</v>
      </c>
      <c r="B120">
        <v>0.93</v>
      </c>
      <c r="C120">
        <v>1.24</v>
      </c>
      <c r="D120">
        <v>1.42</v>
      </c>
      <c r="E120">
        <v>0.94</v>
      </c>
      <c r="F120">
        <v>1.2</v>
      </c>
      <c r="G120">
        <v>0.74</v>
      </c>
      <c r="H120">
        <v>0.64</v>
      </c>
      <c r="I120">
        <v>0.19</v>
      </c>
      <c r="J120">
        <v>-0.37</v>
      </c>
      <c r="K120">
        <v>-0.1</v>
      </c>
      <c r="L120">
        <v>-0.02</v>
      </c>
      <c r="M120">
        <v>-0.43</v>
      </c>
      <c r="N120" s="3">
        <f t="shared" si="7"/>
        <v>0.5316666666666667</v>
      </c>
      <c r="O120" s="3">
        <f t="shared" si="8"/>
        <v>0.7244444444444444</v>
      </c>
      <c r="P120" s="3">
        <f t="shared" si="9"/>
        <v>1.1972222222222222</v>
      </c>
      <c r="Q120" s="3">
        <f t="shared" si="10"/>
        <v>0.8419444444444445</v>
      </c>
      <c r="R120">
        <f t="shared" si="11"/>
        <v>1</v>
      </c>
      <c r="S120">
        <f>IF(Cain!U65&gt;0,IF(Cain!U65&lt;0.03,0,1),IF(Cain!U65&gt;-0.03,0,-1))</f>
        <v>-1</v>
      </c>
      <c r="T120">
        <f t="shared" si="5"/>
        <v>0</v>
      </c>
      <c r="U120">
        <f t="shared" si="6"/>
        <v>1</v>
      </c>
    </row>
    <row r="121" spans="1:21" ht="12.75">
      <c r="A121">
        <v>1989</v>
      </c>
      <c r="B121">
        <v>-0.95</v>
      </c>
      <c r="C121">
        <v>-1.02</v>
      </c>
      <c r="D121">
        <v>-0.83</v>
      </c>
      <c r="E121">
        <v>-0.32</v>
      </c>
      <c r="F121">
        <v>0.47</v>
      </c>
      <c r="G121">
        <v>0.36</v>
      </c>
      <c r="H121">
        <v>0.83</v>
      </c>
      <c r="I121">
        <v>0.09</v>
      </c>
      <c r="J121">
        <v>0.05</v>
      </c>
      <c r="K121">
        <v>-0.12</v>
      </c>
      <c r="L121">
        <v>-0.5</v>
      </c>
      <c r="M121">
        <v>-0.21</v>
      </c>
      <c r="N121" s="3">
        <f t="shared" si="7"/>
        <v>-0.1791666666666666</v>
      </c>
      <c r="O121" s="3">
        <f t="shared" si="8"/>
        <v>-0.0011111111111110443</v>
      </c>
      <c r="P121" s="3">
        <f t="shared" si="9"/>
        <v>0.7244444444444444</v>
      </c>
      <c r="Q121" s="3">
        <f t="shared" si="10"/>
        <v>1.169722222222222</v>
      </c>
      <c r="R121">
        <f t="shared" si="11"/>
        <v>1</v>
      </c>
      <c r="S121">
        <f>IF(Cain!U66&gt;0,IF(Cain!U66&lt;0.03,0,1),IF(Cain!U66&gt;-0.03,0,-1))</f>
        <v>-1</v>
      </c>
      <c r="T121">
        <f t="shared" si="5"/>
        <v>0</v>
      </c>
      <c r="U121">
        <f t="shared" si="6"/>
        <v>1</v>
      </c>
    </row>
    <row r="122" spans="1:21" ht="12.75">
      <c r="A122">
        <v>1990</v>
      </c>
      <c r="B122">
        <v>-0.3</v>
      </c>
      <c r="C122">
        <v>-0.65</v>
      </c>
      <c r="D122">
        <v>-0.62</v>
      </c>
      <c r="E122">
        <v>0.27</v>
      </c>
      <c r="F122">
        <v>0.44</v>
      </c>
      <c r="G122">
        <v>0.44</v>
      </c>
      <c r="H122">
        <v>0.27</v>
      </c>
      <c r="I122">
        <v>0.11</v>
      </c>
      <c r="J122">
        <v>0.38</v>
      </c>
      <c r="K122">
        <v>-0.69</v>
      </c>
      <c r="L122">
        <v>-1.69</v>
      </c>
      <c r="M122">
        <v>-2.23</v>
      </c>
      <c r="N122" s="3">
        <f t="shared" si="7"/>
        <v>-0.3558333333333333</v>
      </c>
      <c r="O122" s="3">
        <f t="shared" si="8"/>
        <v>-0.3180555555555555</v>
      </c>
      <c r="P122" s="3">
        <f t="shared" si="9"/>
        <v>-0.0011111111111110443</v>
      </c>
      <c r="Q122" s="3">
        <f t="shared" si="10"/>
        <v>1.1972222222222222</v>
      </c>
      <c r="R122">
        <f t="shared" si="11"/>
        <v>1</v>
      </c>
      <c r="S122">
        <f>IF(Cain!U67&gt;0,IF(Cain!U67&lt;0.03,0,1),IF(Cain!U67&gt;-0.03,0,-1))</f>
        <v>-1</v>
      </c>
      <c r="T122">
        <f t="shared" si="5"/>
        <v>0</v>
      </c>
      <c r="U122">
        <f t="shared" si="6"/>
        <v>1</v>
      </c>
    </row>
    <row r="123" spans="1:21" ht="12.75">
      <c r="A123">
        <v>1991</v>
      </c>
      <c r="B123">
        <v>-2.02</v>
      </c>
      <c r="C123">
        <v>-1.19</v>
      </c>
      <c r="D123">
        <v>-0.74</v>
      </c>
      <c r="E123">
        <v>-1.01</v>
      </c>
      <c r="F123">
        <v>-0.51</v>
      </c>
      <c r="G123">
        <v>-1.47</v>
      </c>
      <c r="H123">
        <v>-0.1</v>
      </c>
      <c r="I123">
        <v>0.36</v>
      </c>
      <c r="J123">
        <v>0.65</v>
      </c>
      <c r="K123">
        <v>0.49</v>
      </c>
      <c r="L123">
        <v>0.42</v>
      </c>
      <c r="M123">
        <v>0.09</v>
      </c>
      <c r="N123" s="3">
        <f t="shared" si="7"/>
        <v>-0.4191666666666665</v>
      </c>
      <c r="O123" s="3">
        <f t="shared" si="8"/>
        <v>0.05111111111111114</v>
      </c>
      <c r="P123" s="3">
        <f t="shared" si="9"/>
        <v>-0.3180555555555555</v>
      </c>
      <c r="Q123" s="3">
        <f t="shared" si="10"/>
        <v>0.7244444444444444</v>
      </c>
      <c r="R123">
        <f t="shared" si="11"/>
        <v>1</v>
      </c>
      <c r="S123">
        <f>IF(Cain!U68&gt;0,IF(Cain!U68&lt;0.03,0,1),IF(Cain!U68&gt;-0.03,0,-1))</f>
        <v>-1</v>
      </c>
      <c r="T123">
        <f t="shared" si="5"/>
        <v>0</v>
      </c>
      <c r="U123">
        <f t="shared" si="6"/>
        <v>1</v>
      </c>
    </row>
    <row r="124" spans="1:19" ht="12.75">
      <c r="A124">
        <v>1992</v>
      </c>
      <c r="B124">
        <v>0.05</v>
      </c>
      <c r="C124">
        <v>0.31</v>
      </c>
      <c r="D124">
        <v>0.67</v>
      </c>
      <c r="E124">
        <v>0.75</v>
      </c>
      <c r="F124">
        <v>1.54</v>
      </c>
      <c r="G124">
        <v>1.26</v>
      </c>
      <c r="H124">
        <v>1.9</v>
      </c>
      <c r="I124">
        <v>1.44</v>
      </c>
      <c r="J124">
        <v>0.83</v>
      </c>
      <c r="K124">
        <v>0.93</v>
      </c>
      <c r="L124">
        <v>0.93</v>
      </c>
      <c r="M124">
        <v>0.53</v>
      </c>
      <c r="N124" s="3">
        <f t="shared" si="7"/>
        <v>0.9283333333333332</v>
      </c>
      <c r="O124" s="3">
        <f t="shared" si="8"/>
        <v>0.6419444444444445</v>
      </c>
      <c r="P124" s="3">
        <f t="shared" si="9"/>
        <v>0.05111111111111114</v>
      </c>
      <c r="Q124" s="3">
        <f t="shared" si="10"/>
        <v>-0.0011111111111110443</v>
      </c>
      <c r="R124">
        <f t="shared" si="11"/>
        <v>-1</v>
      </c>
      <c r="S124">
        <f>IF(Cain!U69&gt;0,IF(Cain!U69&lt;0.03,0,1),IF(Cain!U69&gt;-0.03,0,-1))</f>
        <v>0</v>
      </c>
    </row>
    <row r="125" spans="1:21" ht="12.75">
      <c r="A125">
        <v>1993</v>
      </c>
      <c r="B125">
        <v>0.05</v>
      </c>
      <c r="C125">
        <v>0.19</v>
      </c>
      <c r="D125">
        <v>0.76</v>
      </c>
      <c r="E125">
        <v>1.21</v>
      </c>
      <c r="F125">
        <v>2.13</v>
      </c>
      <c r="G125">
        <v>2.34</v>
      </c>
      <c r="H125">
        <v>2.35</v>
      </c>
      <c r="I125">
        <v>2.69</v>
      </c>
      <c r="J125">
        <v>1.56</v>
      </c>
      <c r="K125">
        <v>1.41</v>
      </c>
      <c r="L125">
        <v>1.24</v>
      </c>
      <c r="M125">
        <v>1.07</v>
      </c>
      <c r="N125" s="3">
        <f t="shared" si="7"/>
        <v>1.4166666666666667</v>
      </c>
      <c r="O125" s="3">
        <f t="shared" si="8"/>
        <v>0.7311111111111109</v>
      </c>
      <c r="P125" s="3">
        <f t="shared" si="9"/>
        <v>0.6419444444444445</v>
      </c>
      <c r="Q125" s="3">
        <f t="shared" si="10"/>
        <v>-0.3180555555555555</v>
      </c>
      <c r="R125">
        <f t="shared" si="11"/>
        <v>-1</v>
      </c>
      <c r="S125">
        <f>IF(Cain!U70&gt;0,IF(Cain!U70&lt;0.03,0,1),IF(Cain!U70&gt;-0.03,0,-1))</f>
        <v>1</v>
      </c>
      <c r="T125">
        <f t="shared" si="5"/>
        <v>0</v>
      </c>
      <c r="U125">
        <f t="shared" si="6"/>
        <v>-1</v>
      </c>
    </row>
    <row r="126" spans="1:21" ht="12.75">
      <c r="A126">
        <v>1994</v>
      </c>
      <c r="B126">
        <v>1.21</v>
      </c>
      <c r="C126">
        <v>0.59</v>
      </c>
      <c r="D126">
        <v>0.8</v>
      </c>
      <c r="E126">
        <v>1.05</v>
      </c>
      <c r="F126">
        <v>1.23</v>
      </c>
      <c r="G126">
        <v>0.46</v>
      </c>
      <c r="H126">
        <v>0.06</v>
      </c>
      <c r="I126">
        <v>-0.79</v>
      </c>
      <c r="J126">
        <v>-1.36</v>
      </c>
      <c r="K126">
        <v>-1.32</v>
      </c>
      <c r="L126">
        <v>-1.96</v>
      </c>
      <c r="M126">
        <v>-1.79</v>
      </c>
      <c r="N126" s="3">
        <f t="shared" si="7"/>
        <v>-0.1516666666666668</v>
      </c>
      <c r="O126" s="3">
        <f t="shared" si="8"/>
        <v>0.6358333333333333</v>
      </c>
      <c r="P126" s="3">
        <f t="shared" si="9"/>
        <v>0.7311111111111109</v>
      </c>
      <c r="Q126" s="3">
        <f t="shared" si="10"/>
        <v>0.05111111111111114</v>
      </c>
      <c r="R126">
        <f t="shared" si="11"/>
        <v>1</v>
      </c>
      <c r="S126">
        <f>IF(Cain!U71&gt;0,IF(Cain!U71&lt;0.03,0,1),IF(Cain!U71&gt;-0.03,0,-1))</f>
        <v>0</v>
      </c>
      <c r="T126">
        <f t="shared" si="5"/>
        <v>1</v>
      </c>
      <c r="U126">
        <f t="shared" si="6"/>
        <v>0</v>
      </c>
    </row>
    <row r="127" spans="1:21" ht="12.75">
      <c r="A127">
        <v>1995</v>
      </c>
      <c r="B127">
        <v>-0.49</v>
      </c>
      <c r="C127">
        <v>0.46</v>
      </c>
      <c r="D127">
        <v>0.75</v>
      </c>
      <c r="E127">
        <v>0.83</v>
      </c>
      <c r="F127">
        <v>1.46</v>
      </c>
      <c r="G127">
        <v>1.27</v>
      </c>
      <c r="H127">
        <v>1.71</v>
      </c>
      <c r="I127">
        <v>0.21</v>
      </c>
      <c r="J127">
        <v>1.16</v>
      </c>
      <c r="K127">
        <v>0.47</v>
      </c>
      <c r="L127">
        <v>-0.28</v>
      </c>
      <c r="M127">
        <v>0.16</v>
      </c>
      <c r="N127" s="3">
        <f t="shared" si="7"/>
        <v>0.6425</v>
      </c>
      <c r="O127" s="3">
        <f t="shared" si="8"/>
        <v>0.3772222222222221</v>
      </c>
      <c r="P127" s="3">
        <f t="shared" si="9"/>
        <v>0.6358333333333333</v>
      </c>
      <c r="Q127" s="3">
        <f t="shared" si="10"/>
        <v>0.6419444444444445</v>
      </c>
      <c r="R127">
        <f t="shared" si="11"/>
        <v>1</v>
      </c>
      <c r="S127">
        <f>IF(Cain!U72&gt;0,IF(Cain!U72&lt;0.03,0,1),IF(Cain!U72&gt;-0.03,0,-1))</f>
        <v>0</v>
      </c>
      <c r="T127">
        <f t="shared" si="5"/>
        <v>1</v>
      </c>
      <c r="U127">
        <f t="shared" si="6"/>
        <v>0</v>
      </c>
    </row>
    <row r="128" spans="1:21" ht="12.75">
      <c r="A128">
        <v>1996</v>
      </c>
      <c r="B128">
        <v>0.59</v>
      </c>
      <c r="C128">
        <v>0.75</v>
      </c>
      <c r="D128">
        <v>1.01</v>
      </c>
      <c r="E128">
        <v>1.46</v>
      </c>
      <c r="F128">
        <v>2.18</v>
      </c>
      <c r="G128">
        <v>1.1</v>
      </c>
      <c r="H128">
        <v>0.77</v>
      </c>
      <c r="I128">
        <v>-0.14</v>
      </c>
      <c r="J128">
        <v>0.24</v>
      </c>
      <c r="K128">
        <v>-0.33</v>
      </c>
      <c r="L128">
        <v>0.09</v>
      </c>
      <c r="M128">
        <v>-0.03</v>
      </c>
      <c r="N128" s="3">
        <f t="shared" si="7"/>
        <v>0.6408333333333333</v>
      </c>
      <c r="O128" s="3">
        <f t="shared" si="8"/>
        <v>0.9147222222222222</v>
      </c>
      <c r="P128" s="3">
        <f t="shared" si="9"/>
        <v>0.3772222222222221</v>
      </c>
      <c r="Q128" s="3">
        <f t="shared" si="10"/>
        <v>0.7311111111111109</v>
      </c>
      <c r="R128">
        <f t="shared" si="11"/>
        <v>1</v>
      </c>
      <c r="S128">
        <f>IF(Cain!U73&gt;0,IF(Cain!U73&lt;0.03,0,1),IF(Cain!U73&gt;-0.03,0,-1))</f>
        <v>0</v>
      </c>
      <c r="T128">
        <f t="shared" si="5"/>
        <v>1</v>
      </c>
      <c r="U128">
        <f t="shared" si="6"/>
        <v>0</v>
      </c>
    </row>
    <row r="129" spans="1:21" ht="12.75">
      <c r="A129">
        <v>1997</v>
      </c>
      <c r="B129">
        <v>0.23</v>
      </c>
      <c r="C129">
        <v>0.28</v>
      </c>
      <c r="D129">
        <v>0.65</v>
      </c>
      <c r="E129">
        <v>1.05</v>
      </c>
      <c r="F129">
        <v>1.83</v>
      </c>
      <c r="G129">
        <v>2.76</v>
      </c>
      <c r="H129">
        <v>2.35</v>
      </c>
      <c r="I129">
        <v>2.79</v>
      </c>
      <c r="J129">
        <v>2.19</v>
      </c>
      <c r="K129">
        <v>1.61</v>
      </c>
      <c r="L129">
        <v>1.12</v>
      </c>
      <c r="M129">
        <v>0.67</v>
      </c>
      <c r="N129" s="3">
        <f t="shared" si="7"/>
        <v>1.4608333333333334</v>
      </c>
      <c r="O129" s="3">
        <f t="shared" si="8"/>
        <v>0.7825000000000001</v>
      </c>
      <c r="P129" s="3">
        <f t="shared" si="9"/>
        <v>0.9147222222222222</v>
      </c>
      <c r="Q129" s="3">
        <f t="shared" si="10"/>
        <v>0.6358333333333333</v>
      </c>
      <c r="R129">
        <f t="shared" si="11"/>
        <v>1</v>
      </c>
      <c r="S129">
        <f>IF(Cain!U74&gt;0,IF(Cain!U74&lt;0.03,0,1),IF(Cain!U74&gt;-0.03,0,-1))</f>
        <v>0</v>
      </c>
      <c r="T129">
        <f t="shared" si="5"/>
        <v>1</v>
      </c>
      <c r="U129">
        <f t="shared" si="6"/>
        <v>0</v>
      </c>
    </row>
    <row r="130" spans="1:21" ht="12.75">
      <c r="A130">
        <v>1998</v>
      </c>
      <c r="B130">
        <v>0.83</v>
      </c>
      <c r="C130">
        <v>1.56</v>
      </c>
      <c r="D130">
        <v>2.01</v>
      </c>
      <c r="E130">
        <v>1.27</v>
      </c>
      <c r="F130">
        <v>0.7</v>
      </c>
      <c r="G130">
        <v>0.4</v>
      </c>
      <c r="H130">
        <v>-0.04</v>
      </c>
      <c r="I130">
        <v>-0.22</v>
      </c>
      <c r="J130">
        <v>-1.21</v>
      </c>
      <c r="K130">
        <v>-1.39</v>
      </c>
      <c r="L130">
        <v>-0.52</v>
      </c>
      <c r="M130">
        <v>-0.44</v>
      </c>
      <c r="N130" s="3">
        <f t="shared" si="7"/>
        <v>0.24583333333333343</v>
      </c>
      <c r="O130" s="3">
        <f t="shared" si="8"/>
        <v>0.21444444444444452</v>
      </c>
      <c r="P130" s="3">
        <f t="shared" si="9"/>
        <v>0.7825000000000001</v>
      </c>
      <c r="Q130" s="3">
        <f t="shared" si="10"/>
        <v>0.3772222222222221</v>
      </c>
      <c r="R130">
        <f t="shared" si="11"/>
        <v>1</v>
      </c>
      <c r="S130">
        <f>IF(Cain!U75&gt;0,IF(Cain!U75&lt;0.03,0,1),IF(Cain!U75&gt;-0.03,0,-1))</f>
        <v>1</v>
      </c>
      <c r="T130">
        <f>R130+S130</f>
        <v>2</v>
      </c>
      <c r="U130">
        <f t="shared" si="6"/>
        <v>0</v>
      </c>
    </row>
    <row r="131" spans="1:21" ht="12.75">
      <c r="A131">
        <v>1999</v>
      </c>
      <c r="B131">
        <v>-0.32</v>
      </c>
      <c r="C131">
        <v>-0.66</v>
      </c>
      <c r="D131">
        <v>-0.33</v>
      </c>
      <c r="E131">
        <v>-0.41</v>
      </c>
      <c r="F131">
        <v>-0.68</v>
      </c>
      <c r="G131">
        <v>-1.3</v>
      </c>
      <c r="H131">
        <v>-0.66</v>
      </c>
      <c r="I131">
        <v>-0.96</v>
      </c>
      <c r="J131">
        <v>-1.53</v>
      </c>
      <c r="K131">
        <v>-2.23</v>
      </c>
      <c r="L131">
        <v>-2.05</v>
      </c>
      <c r="M131">
        <v>-1.63</v>
      </c>
      <c r="N131" s="3">
        <f t="shared" si="7"/>
        <v>-1.0633333333333332</v>
      </c>
      <c r="O131" s="3">
        <f t="shared" si="8"/>
        <v>-0.46916666666666657</v>
      </c>
      <c r="P131" s="3">
        <f t="shared" si="9"/>
        <v>0.21444444444444452</v>
      </c>
      <c r="Q131" s="3">
        <f t="shared" si="10"/>
        <v>0.9147222222222222</v>
      </c>
      <c r="R131">
        <f t="shared" si="11"/>
        <v>1</v>
      </c>
      <c r="S131">
        <f>IF(Cain!U76&gt;0,IF(Cain!U76&lt;0.03,0,1),IF(Cain!U76&gt;-0.03,0,-1))</f>
        <v>-1</v>
      </c>
      <c r="T131">
        <f>R131+S131</f>
        <v>0</v>
      </c>
      <c r="U131">
        <f>IF(T131=0,R131,0)</f>
        <v>1</v>
      </c>
    </row>
    <row r="132" spans="1:21" ht="12.75">
      <c r="A132">
        <v>2000</v>
      </c>
      <c r="B132">
        <v>-2</v>
      </c>
      <c r="C132">
        <v>-0.83</v>
      </c>
      <c r="D132">
        <v>0.29</v>
      </c>
      <c r="E132">
        <v>0.35</v>
      </c>
      <c r="F132">
        <v>-0.05</v>
      </c>
      <c r="G132">
        <v>-0.44</v>
      </c>
      <c r="H132">
        <v>-0.66</v>
      </c>
      <c r="I132">
        <v>-1.19</v>
      </c>
      <c r="J132">
        <v>-1.24</v>
      </c>
      <c r="K132">
        <v>-1.3</v>
      </c>
      <c r="L132">
        <v>-0.53</v>
      </c>
      <c r="M132">
        <v>0.52</v>
      </c>
      <c r="N132" s="3">
        <f t="shared" si="7"/>
        <v>-0.59</v>
      </c>
      <c r="O132" s="3">
        <f t="shared" si="8"/>
        <v>-0.7386111111111111</v>
      </c>
      <c r="P132" s="3">
        <f t="shared" si="9"/>
        <v>-0.46916666666666657</v>
      </c>
      <c r="Q132" s="3">
        <f t="shared" si="10"/>
        <v>0.7825000000000001</v>
      </c>
      <c r="R132">
        <f t="shared" si="11"/>
        <v>1</v>
      </c>
      <c r="S132">
        <f>IF(Cain!U77&gt;0,IF(Cain!U77&lt;0.03,0,1),IF(Cain!U77&gt;-0.03,0,-1))</f>
        <v>-1</v>
      </c>
      <c r="T132">
        <f>R132+S132</f>
        <v>0</v>
      </c>
      <c r="U132">
        <f>IF(T132=0,R132,0)</f>
        <v>1</v>
      </c>
    </row>
    <row r="133" spans="1:21" ht="12.75">
      <c r="A133">
        <v>2001</v>
      </c>
      <c r="B133">
        <v>0.6</v>
      </c>
      <c r="C133">
        <v>0.29</v>
      </c>
      <c r="D133">
        <v>0.45</v>
      </c>
      <c r="E133">
        <v>-0.31</v>
      </c>
      <c r="F133">
        <v>-0.3</v>
      </c>
      <c r="G133">
        <v>-0.47</v>
      </c>
      <c r="H133">
        <v>-1.31</v>
      </c>
      <c r="I133">
        <v>-0.77</v>
      </c>
      <c r="J133">
        <v>-1.37</v>
      </c>
      <c r="K133">
        <v>-1.37</v>
      </c>
      <c r="L133">
        <v>-1.26</v>
      </c>
      <c r="M133">
        <v>-0.93</v>
      </c>
      <c r="N133" s="3">
        <f t="shared" si="7"/>
        <v>-0.5625</v>
      </c>
      <c r="O133" s="3">
        <f t="shared" si="8"/>
        <v>-0.31055555555555553</v>
      </c>
      <c r="P133" s="3">
        <f t="shared" si="9"/>
        <v>-0.7386111111111111</v>
      </c>
      <c r="Q133" s="3">
        <f t="shared" si="10"/>
        <v>0.21444444444444452</v>
      </c>
      <c r="R133">
        <f t="shared" si="11"/>
        <v>1</v>
      </c>
      <c r="S133">
        <f>IF(Cain!U78&gt;0,IF(Cain!U78&lt;0.03,0,1),IF(Cain!U78&gt;-0.03,0,-1))</f>
        <v>-1</v>
      </c>
      <c r="T133">
        <f>R133+S133</f>
        <v>0</v>
      </c>
      <c r="U133">
        <f>IF(T133=0,R133,0)</f>
        <v>1</v>
      </c>
    </row>
    <row r="134" spans="1:19" ht="12.75">
      <c r="A134" t="s">
        <v>181</v>
      </c>
      <c r="B134">
        <v>0.27</v>
      </c>
      <c r="C134">
        <v>-0.64</v>
      </c>
      <c r="D134">
        <v>-0.43</v>
      </c>
      <c r="E134">
        <v>-0.32</v>
      </c>
      <c r="F134">
        <v>-0.63</v>
      </c>
      <c r="G134">
        <v>-0.35</v>
      </c>
      <c r="H134">
        <v>-0.31</v>
      </c>
      <c r="I134">
        <v>0.6</v>
      </c>
      <c r="J134">
        <v>0.43</v>
      </c>
      <c r="K134">
        <v>0.42</v>
      </c>
      <c r="L134">
        <v>1.51</v>
      </c>
      <c r="M134">
        <v>2.1</v>
      </c>
      <c r="N134" s="3">
        <f t="shared" si="7"/>
        <v>0.22083333333333333</v>
      </c>
      <c r="O134" s="3">
        <f t="shared" si="8"/>
        <v>0.20916666666666664</v>
      </c>
      <c r="P134" s="3">
        <f t="shared" si="9"/>
        <v>-0.31055555555555553</v>
      </c>
      <c r="Q134" s="3">
        <f t="shared" si="10"/>
        <v>-0.46916666666666657</v>
      </c>
      <c r="R134">
        <f t="shared" si="11"/>
        <v>-1</v>
      </c>
      <c r="S134">
        <f>IF(Cain!U79&gt;0,IF(Cain!U79&lt;0.03,0,1),IF(Cain!U79&gt;-0.03,0,-1))</f>
        <v>0</v>
      </c>
    </row>
    <row r="135" spans="1:18" ht="12.75">
      <c r="A135" t="s">
        <v>182</v>
      </c>
      <c r="B135">
        <v>2.09</v>
      </c>
      <c r="C135">
        <v>1.75</v>
      </c>
      <c r="D135">
        <v>1.51</v>
      </c>
      <c r="E135">
        <v>1.18</v>
      </c>
      <c r="F135">
        <v>0.89</v>
      </c>
      <c r="G135">
        <v>0.68</v>
      </c>
      <c r="H135">
        <v>0.96</v>
      </c>
      <c r="I135">
        <v>0.88</v>
      </c>
      <c r="J135">
        <v>0.01</v>
      </c>
      <c r="K135">
        <v>0.83</v>
      </c>
      <c r="L135">
        <v>0.52</v>
      </c>
      <c r="M135">
        <v>0.33</v>
      </c>
      <c r="N135" s="3">
        <f t="shared" si="7"/>
        <v>0.9691666666666666</v>
      </c>
      <c r="O135" s="3">
        <f t="shared" si="8"/>
        <v>0.5116666666666666</v>
      </c>
      <c r="P135" s="3">
        <f t="shared" si="9"/>
        <v>0.20916666666666664</v>
      </c>
      <c r="Q135" s="3">
        <f t="shared" si="10"/>
        <v>-0.7386111111111111</v>
      </c>
      <c r="R135">
        <f t="shared" si="11"/>
        <v>-1</v>
      </c>
    </row>
    <row r="136" spans="1:18" ht="12.75">
      <c r="A136" t="s">
        <v>183</v>
      </c>
      <c r="B136">
        <v>0.43</v>
      </c>
      <c r="C136">
        <v>0.48</v>
      </c>
      <c r="D136">
        <v>0.61</v>
      </c>
      <c r="E136">
        <v>0.57</v>
      </c>
      <c r="F136">
        <v>0.88</v>
      </c>
      <c r="G136">
        <v>0.04</v>
      </c>
      <c r="H136">
        <v>0.44</v>
      </c>
      <c r="I136">
        <v>0.85</v>
      </c>
      <c r="J136">
        <v>0.75</v>
      </c>
      <c r="K136">
        <v>-0.11</v>
      </c>
      <c r="L136">
        <v>-0.63</v>
      </c>
      <c r="M136">
        <v>-0.17</v>
      </c>
      <c r="N136" s="3">
        <f t="shared" si="7"/>
        <v>0.345</v>
      </c>
      <c r="O136" s="3">
        <f t="shared" si="8"/>
        <v>0.5630555555555555</v>
      </c>
      <c r="P136" s="3">
        <f t="shared" si="9"/>
        <v>0.5116666666666666</v>
      </c>
      <c r="Q136" s="3">
        <f t="shared" si="10"/>
        <v>-0.31055555555555553</v>
      </c>
      <c r="R136">
        <f t="shared" si="11"/>
        <v>-1</v>
      </c>
    </row>
    <row r="137" spans="1:18" ht="12.75">
      <c r="A137" t="s">
        <v>184</v>
      </c>
      <c r="B137">
        <v>0.44</v>
      </c>
      <c r="C137">
        <v>0.81</v>
      </c>
      <c r="D137">
        <v>1.36</v>
      </c>
      <c r="E137">
        <v>1.03</v>
      </c>
      <c r="F137">
        <v>1.86</v>
      </c>
      <c r="G137">
        <v>1.17</v>
      </c>
      <c r="H137">
        <v>0.66</v>
      </c>
      <c r="I137">
        <v>0.25</v>
      </c>
      <c r="J137">
        <v>-0.46</v>
      </c>
      <c r="K137">
        <v>-1.32</v>
      </c>
      <c r="L137">
        <v>-1.5</v>
      </c>
      <c r="M137">
        <v>0.2</v>
      </c>
      <c r="N137" s="3">
        <f t="shared" si="7"/>
        <v>0.37500000000000006</v>
      </c>
      <c r="O137" s="3">
        <f t="shared" si="8"/>
        <v>0.3036111111111111</v>
      </c>
      <c r="P137" s="3">
        <f t="shared" si="9"/>
        <v>0.5630555555555555</v>
      </c>
      <c r="Q137" s="3">
        <f t="shared" si="10"/>
        <v>0.20916666666666664</v>
      </c>
      <c r="R137">
        <f t="shared" si="11"/>
        <v>1</v>
      </c>
    </row>
    <row r="138" spans="1:18" ht="12.75">
      <c r="A138" t="s">
        <v>185</v>
      </c>
      <c r="B138">
        <v>1.03</v>
      </c>
      <c r="C138">
        <v>0.66</v>
      </c>
      <c r="D138">
        <v>0.05</v>
      </c>
      <c r="E138">
        <v>0.4</v>
      </c>
      <c r="F138">
        <v>0.48</v>
      </c>
      <c r="G138">
        <v>1.04</v>
      </c>
      <c r="H138">
        <v>0.35</v>
      </c>
      <c r="I138">
        <v>-0.65</v>
      </c>
      <c r="J138">
        <v>-0.94</v>
      </c>
      <c r="K138">
        <v>-0.05</v>
      </c>
      <c r="L138">
        <v>-0.22</v>
      </c>
      <c r="M138">
        <v>0.14</v>
      </c>
      <c r="N138" s="3">
        <f t="shared" si="7"/>
        <v>0.19083333333333333</v>
      </c>
      <c r="O138" s="3">
        <f t="shared" si="8"/>
        <v>0.12333333333333336</v>
      </c>
      <c r="P138" s="3">
        <f t="shared" si="9"/>
        <v>0.3036111111111111</v>
      </c>
      <c r="Q138" s="3">
        <f t="shared" si="10"/>
        <v>0.5116666666666666</v>
      </c>
      <c r="R138">
        <f t="shared" si="11"/>
        <v>1</v>
      </c>
    </row>
    <row r="139" spans="1:18" ht="12.75">
      <c r="A139" t="s">
        <v>186</v>
      </c>
      <c r="B139">
        <v>0.01</v>
      </c>
      <c r="C139">
        <v>0.04</v>
      </c>
      <c r="D139">
        <v>-0.36</v>
      </c>
      <c r="E139">
        <v>0.16</v>
      </c>
      <c r="F139">
        <v>-0.1</v>
      </c>
      <c r="G139">
        <v>0.09</v>
      </c>
      <c r="H139">
        <v>0.78</v>
      </c>
      <c r="I139">
        <v>0.5</v>
      </c>
      <c r="J139">
        <v>-0.36</v>
      </c>
      <c r="K139">
        <v>-1.45</v>
      </c>
      <c r="L139">
        <v>-1.08</v>
      </c>
      <c r="M139">
        <v>-0.58</v>
      </c>
      <c r="N139" s="3">
        <f t="shared" si="7"/>
        <v>-0.19583333333333333</v>
      </c>
      <c r="O139" s="3">
        <f t="shared" si="8"/>
        <v>-0.43249999999999994</v>
      </c>
      <c r="P139" s="3">
        <f t="shared" si="9"/>
        <v>0.12333333333333336</v>
      </c>
      <c r="Q139" s="3">
        <f t="shared" si="10"/>
        <v>0.5630555555555555</v>
      </c>
      <c r="R139">
        <f t="shared" si="11"/>
        <v>1</v>
      </c>
    </row>
    <row r="140" spans="1:18" ht="12.75">
      <c r="A140" t="s">
        <v>187</v>
      </c>
      <c r="B140">
        <v>-1</v>
      </c>
      <c r="C140">
        <v>-0.77</v>
      </c>
      <c r="D140">
        <v>-0.71</v>
      </c>
      <c r="E140">
        <v>-1.52</v>
      </c>
      <c r="F140">
        <v>-1.37</v>
      </c>
      <c r="G140">
        <v>-1.34</v>
      </c>
      <c r="H140">
        <v>-1.67</v>
      </c>
      <c r="I140">
        <v>-1.7</v>
      </c>
      <c r="J140">
        <v>-1.55</v>
      </c>
      <c r="K140">
        <v>-1.76</v>
      </c>
      <c r="L140">
        <v>-1.25</v>
      </c>
      <c r="M140">
        <v>-0.87</v>
      </c>
      <c r="N140" s="3">
        <f t="shared" si="7"/>
        <v>-1.2924999999999998</v>
      </c>
      <c r="O140" s="3">
        <f t="shared" si="8"/>
        <v>-0.7002777777777777</v>
      </c>
      <c r="P140" s="3">
        <f t="shared" si="9"/>
        <v>-0.43249999999999994</v>
      </c>
      <c r="Q140" s="3">
        <f t="shared" si="10"/>
        <v>0.3036111111111111</v>
      </c>
      <c r="R140">
        <f t="shared" si="11"/>
        <v>1</v>
      </c>
    </row>
    <row r="141" spans="1:21" ht="12.75">
      <c r="A141" t="s">
        <v>188</v>
      </c>
      <c r="B141">
        <v>-1.4</v>
      </c>
      <c r="C141">
        <v>-1.55</v>
      </c>
      <c r="D141">
        <v>-1.59</v>
      </c>
      <c r="E141">
        <v>-1.65</v>
      </c>
      <c r="F141">
        <v>-0.88</v>
      </c>
      <c r="G141">
        <v>-0.31</v>
      </c>
      <c r="H141">
        <v>-0.53</v>
      </c>
      <c r="I141">
        <v>0.09</v>
      </c>
      <c r="J141">
        <v>0.52</v>
      </c>
      <c r="K141">
        <v>0.27</v>
      </c>
      <c r="L141">
        <v>-0.4</v>
      </c>
      <c r="M141">
        <v>0.08</v>
      </c>
      <c r="N141" s="3">
        <f t="shared" si="7"/>
        <v>-0.6124999999999999</v>
      </c>
      <c r="O141" s="3">
        <f t="shared" si="8"/>
        <v>-0.7119696969696969</v>
      </c>
      <c r="P141" s="3">
        <f t="shared" si="9"/>
        <v>-0.7002777777777777</v>
      </c>
      <c r="Q141" s="3">
        <f t="shared" si="10"/>
        <v>0.12333333333333336</v>
      </c>
      <c r="R141">
        <f t="shared" si="11"/>
        <v>1</v>
      </c>
      <c r="S141">
        <f>IF(Cain!U86&gt;0,1,-1)</f>
        <v>-1</v>
      </c>
      <c r="T141">
        <f>R141+S141</f>
        <v>0</v>
      </c>
      <c r="U141">
        <f>IF(T141=0,R141,0)</f>
        <v>1</v>
      </c>
    </row>
    <row r="142" spans="1:18" ht="12.75">
      <c r="A142" t="s">
        <v>189</v>
      </c>
      <c r="B142">
        <v>0.83</v>
      </c>
      <c r="C142">
        <v>0.82</v>
      </c>
      <c r="D142">
        <v>0.44</v>
      </c>
      <c r="E142">
        <v>0.78</v>
      </c>
      <c r="F142">
        <v>0.62</v>
      </c>
      <c r="G142">
        <v>-0.22</v>
      </c>
      <c r="H142">
        <v>-1.05</v>
      </c>
      <c r="I142">
        <v>-1.27</v>
      </c>
      <c r="J142">
        <v>-1.61</v>
      </c>
      <c r="K142">
        <v>-1.06</v>
      </c>
      <c r="L142">
        <v>-0.82</v>
      </c>
      <c r="N142" s="3">
        <f t="shared" si="7"/>
        <v>-0.23090909090909095</v>
      </c>
      <c r="P142" s="3">
        <f t="shared" si="9"/>
        <v>-0.7119696969696969</v>
      </c>
      <c r="Q142" s="3">
        <f t="shared" si="10"/>
        <v>-0.43249999999999994</v>
      </c>
      <c r="R142">
        <f t="shared" si="11"/>
        <v>-1</v>
      </c>
    </row>
    <row r="143" ht="12.75">
      <c r="Q143" s="3">
        <f t="shared" si="10"/>
        <v>-0.7002777777777777</v>
      </c>
    </row>
    <row r="144" spans="1:18" ht="15">
      <c r="A144" s="33" t="s">
        <v>158</v>
      </c>
      <c r="Q144" s="3">
        <f t="shared" si="10"/>
        <v>-0.7119696969696969</v>
      </c>
      <c r="R144">
        <f>-(Q144*0.1768)-0.01</f>
        <v>0.11587624242424242</v>
      </c>
    </row>
    <row r="145" spans="1:17" ht="15">
      <c r="A145" s="33" t="s">
        <v>159</v>
      </c>
      <c r="Q145" s="3"/>
    </row>
    <row r="146" ht="15">
      <c r="A146" s="33" t="s">
        <v>160</v>
      </c>
    </row>
    <row r="147" ht="15">
      <c r="A147" s="33" t="s">
        <v>161</v>
      </c>
    </row>
    <row r="148" ht="12.75">
      <c r="N148" s="3"/>
    </row>
    <row r="150" ht="15">
      <c r="A150" s="33" t="s">
        <v>162</v>
      </c>
    </row>
    <row r="152" ht="15">
      <c r="A152" s="33" t="s">
        <v>163</v>
      </c>
    </row>
    <row r="154" ht="15">
      <c r="A154" s="33" t="s">
        <v>164</v>
      </c>
    </row>
    <row r="156" ht="15">
      <c r="A156" s="33" t="s">
        <v>165</v>
      </c>
    </row>
    <row r="157" ht="15">
      <c r="A157" s="33" t="s">
        <v>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 93541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Greg Reis</cp:lastModifiedBy>
  <cp:lastPrinted>2005-06-05T22:52:29Z</cp:lastPrinted>
  <dcterms:created xsi:type="dcterms:W3CDTF">2003-10-03T00:28:39Z</dcterms:created>
  <dcterms:modified xsi:type="dcterms:W3CDTF">2012-10-01T17:42:41Z</dcterms:modified>
  <cp:category/>
  <cp:version/>
  <cp:contentType/>
  <cp:contentStatus/>
</cp:coreProperties>
</file>